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05" yWindow="30" windowWidth="12120" windowHeight="8520" tabRatio="807"/>
  </bookViews>
  <sheets>
    <sheet name="Лист1" sheetId="1" r:id="rId1"/>
  </sheets>
  <definedNames>
    <definedName name="_xlnm._FilterDatabase" localSheetId="0" hidden="1">Лист1!$B$11:$B$123</definedName>
    <definedName name="Z_01103F3B_1332_4093_B57F_6650A7DBBBBF_.wvu.FilterData" localSheetId="0" hidden="1">Лист1!$B$11:$B$123</definedName>
    <definedName name="Z_346E1572_03B0_45DE_8A70_DADA57F5C395_.wvu.FilterData" localSheetId="0" hidden="1">Лист1!$B$11:$B$123</definedName>
    <definedName name="Z_38D1CC3F_51A4_4BBC_9A15_79589D08CD18_.wvu.FilterData" localSheetId="0" hidden="1">Лист1!$B$11:$B$123</definedName>
    <definedName name="Z_38D1CC3F_51A4_4BBC_9A15_79589D08CD18_.wvu.PrintArea" localSheetId="0" hidden="1">Лист1!$A$1:$P$124</definedName>
    <definedName name="Z_38D1CC3F_51A4_4BBC_9A15_79589D08CD18_.wvu.PrintTitles" localSheetId="0" hidden="1">Лист1!$7:$11</definedName>
    <definedName name="Z_38D1CC3F_51A4_4BBC_9A15_79589D08CD18_.wvu.Rows" localSheetId="0" hidden="1">Лист1!#REF!,Лист1!#REF!,Лист1!$131:$134,Лист1!$139:$143,Лист1!$148:$150</definedName>
    <definedName name="Z_396681B9_724F_4DAB_81F9_27C1FC08386D_.wvu.FilterData" localSheetId="0" hidden="1">Лист1!$B$11:$B$123</definedName>
    <definedName name="Z_396681B9_724F_4DAB_81F9_27C1FC08386D_.wvu.PrintArea" localSheetId="0" hidden="1">Лист1!$A$1:$P$123</definedName>
    <definedName name="Z_396681B9_724F_4DAB_81F9_27C1FC08386D_.wvu.PrintTitles" localSheetId="0" hidden="1">Лист1!$7:$11</definedName>
    <definedName name="Z_396681B9_724F_4DAB_81F9_27C1FC08386D_.wvu.Rows" localSheetId="0" hidden="1">Лист1!#REF!,Лист1!#REF!,Лист1!$131:$134,Лист1!$139:$143,Лист1!$148:$150</definedName>
    <definedName name="Z_465640CF_4A30_4CBE_9694_134E4F6DC5E7_.wvu.FilterData" localSheetId="0" hidden="1">Лист1!$B$11:$B$123</definedName>
    <definedName name="Z_465640CF_4A30_4CBE_9694_134E4F6DC5E7_.wvu.PrintArea" localSheetId="0" hidden="1">Лист1!$A$1:$P$124</definedName>
    <definedName name="Z_465640CF_4A30_4CBE_9694_134E4F6DC5E7_.wvu.PrintTitles" localSheetId="0" hidden="1">Лист1!$7:$11</definedName>
    <definedName name="Z_465640CF_4A30_4CBE_9694_134E4F6DC5E7_.wvu.Rows" localSheetId="0" hidden="1">Лист1!#REF!,Лист1!#REF!,Лист1!$131:$134,Лист1!$139:$143,Лист1!$148:$150</definedName>
    <definedName name="Z_D97EC1B7_648F_4C29_B394_E66A20209E53_.wvu.FilterData" localSheetId="0" hidden="1">Лист1!$B$11:$B$123</definedName>
    <definedName name="Z_D97EC1B7_648F_4C29_B394_E66A20209E53_.wvu.PrintArea" localSheetId="0" hidden="1">Лист1!$A$1:$P$123</definedName>
    <definedName name="Z_D97EC1B7_648F_4C29_B394_E66A20209E53_.wvu.PrintTitles" localSheetId="0" hidden="1">Лист1!$7:$11</definedName>
    <definedName name="Z_D97EC1B7_648F_4C29_B394_E66A20209E53_.wvu.Rows" localSheetId="0" hidden="1">Лист1!#REF!,Лист1!#REF!,Лист1!$131:$134,Лист1!$139:$143,Лист1!$148:$150</definedName>
    <definedName name="_xlnm.Print_Titles" localSheetId="0">Лист1!$7:$11</definedName>
    <definedName name="_xlnm.Print_Area" localSheetId="0">Лист1!$A$1:$P$126</definedName>
  </definedNames>
  <calcPr calcId="144525"/>
  <customWorkbookViews>
    <customWorkbookView name="zast - Личное представление" guid="{465640CF-4A30-4CBE-9694-134E4F6DC5E7}" mergeInterval="0" personalView="1" maximized="1" windowWidth="1020" windowHeight="570" activeSheetId="1"/>
    <customWorkbookView name="user - Личное представление" guid="{D97EC1B7-648F-4C29-B394-E66A20209E53}" mergeInterval="0" personalView="1" maximized="1" windowWidth="1276" windowHeight="870" activeSheetId="1"/>
    <customWorkbookView name="Попова - Личное представление" guid="{396681B9-724F-4DAB-81F9-27C1FC08386D}" mergeInterval="0" personalView="1" maximized="1" windowWidth="1362" windowHeight="562" activeSheetId="1"/>
    <customWorkbookView name="fin - Личное представление" guid="{A5573255-78BB-48F6-9E35-CE8053F2977C}" mergeInterval="0" personalView="1" maximized="1" windowWidth="1276" windowHeight="622" activeSheetId="1"/>
    <customWorkbookView name="zast - Personal View" guid="{38D1CC3F-51A4-4BBC-9A15-79589D08CD18}" mergeInterval="0" personalView="1" maximized="1" xWindow="1" yWindow="1" windowWidth="1020" windowHeight="686" activeSheetId="1"/>
  </customWorkbookViews>
</workbook>
</file>

<file path=xl/calcChain.xml><?xml version="1.0" encoding="utf-8"?>
<calcChain xmlns="http://schemas.openxmlformats.org/spreadsheetml/2006/main">
  <c r="G120" i="1" l="1"/>
  <c r="P119" i="1"/>
  <c r="P13" i="1" l="1"/>
  <c r="P120" i="1" s="1"/>
  <c r="P31" i="1"/>
  <c r="P30" i="1"/>
  <c r="O59" i="1"/>
  <c r="O13" i="1"/>
  <c r="K59" i="1"/>
  <c r="K13" i="1"/>
  <c r="J59" i="1"/>
  <c r="J13" i="1"/>
  <c r="O22" i="1"/>
  <c r="J22" i="1"/>
  <c r="K22" i="1"/>
  <c r="J87" i="1" l="1"/>
  <c r="P87" i="1" s="1"/>
  <c r="K87" i="1"/>
  <c r="P67" i="1"/>
  <c r="P68" i="1"/>
  <c r="P69" i="1"/>
  <c r="J69" i="1"/>
  <c r="K69" i="1"/>
  <c r="P55" i="1"/>
  <c r="J55" i="1"/>
  <c r="K55" i="1"/>
  <c r="K54" i="1"/>
  <c r="P53" i="1"/>
  <c r="J53" i="1"/>
  <c r="K53" i="1"/>
  <c r="J49" i="1"/>
  <c r="J52" i="1"/>
  <c r="P52" i="1" s="1"/>
  <c r="K52" i="1"/>
  <c r="K51" i="1"/>
  <c r="J51" i="1" s="1"/>
  <c r="J23" i="1"/>
  <c r="K23" i="1"/>
  <c r="K14" i="1"/>
  <c r="O14" i="1"/>
  <c r="F115" i="1"/>
  <c r="F113" i="1"/>
  <c r="F112" i="1" s="1"/>
  <c r="E119" i="1"/>
  <c r="F118" i="1"/>
  <c r="F109" i="1"/>
  <c r="G106" i="1"/>
  <c r="F106" i="1"/>
  <c r="F96" i="1"/>
  <c r="F90" i="1"/>
  <c r="H85" i="1"/>
  <c r="F85" i="1"/>
  <c r="F76" i="1"/>
  <c r="H64" i="1"/>
  <c r="G64" i="1"/>
  <c r="F64" i="1"/>
  <c r="G61" i="1"/>
  <c r="F61" i="1"/>
  <c r="F54" i="1"/>
  <c r="F50" i="1"/>
  <c r="F49" i="1"/>
  <c r="F48" i="1"/>
  <c r="F27" i="1"/>
  <c r="E29" i="1"/>
  <c r="E30" i="1"/>
  <c r="E31" i="1"/>
  <c r="F26" i="1"/>
  <c r="F23" i="1"/>
  <c r="E20" i="1"/>
  <c r="E21" i="1"/>
  <c r="F17" i="1"/>
  <c r="E17" i="1" s="1"/>
  <c r="E19" i="1"/>
  <c r="E18" i="1"/>
  <c r="E16" i="1"/>
  <c r="E15" i="1"/>
  <c r="F15" i="1"/>
  <c r="F14" i="1"/>
  <c r="J90" i="1" l="1"/>
  <c r="P29" i="1"/>
  <c r="E28" i="1"/>
  <c r="P28" i="1" s="1"/>
  <c r="F25" i="1"/>
  <c r="E47" i="1" l="1"/>
  <c r="F37" i="1"/>
  <c r="E118" i="1" l="1"/>
  <c r="E117" i="1"/>
  <c r="E116" i="1"/>
  <c r="E115" i="1"/>
  <c r="E114" i="1"/>
  <c r="E113" i="1"/>
  <c r="E111" i="1"/>
  <c r="E110" i="1"/>
  <c r="E109" i="1"/>
  <c r="O105" i="1"/>
  <c r="O104" i="1" s="1"/>
  <c r="N105" i="1"/>
  <c r="N104" i="1" s="1"/>
  <c r="M105" i="1"/>
  <c r="M104" i="1" s="1"/>
  <c r="L105" i="1"/>
  <c r="L104" i="1" s="1"/>
  <c r="K105" i="1"/>
  <c r="K104" i="1" s="1"/>
  <c r="J105" i="1"/>
  <c r="J104" i="1" s="1"/>
  <c r="I105" i="1"/>
  <c r="I104" i="1" s="1"/>
  <c r="H105" i="1"/>
  <c r="H104" i="1" s="1"/>
  <c r="G105" i="1"/>
  <c r="G104" i="1" s="1"/>
  <c r="F105" i="1"/>
  <c r="F104" i="1" s="1"/>
  <c r="E106" i="1"/>
  <c r="E105" i="1" s="1"/>
  <c r="E104" i="1" s="1"/>
  <c r="O89" i="1"/>
  <c r="N89" i="1"/>
  <c r="M89" i="1"/>
  <c r="L89" i="1"/>
  <c r="K89" i="1"/>
  <c r="J89" i="1"/>
  <c r="I89" i="1"/>
  <c r="H89" i="1"/>
  <c r="G89" i="1"/>
  <c r="E96" i="1"/>
  <c r="P96" i="1" s="1"/>
  <c r="P106" i="1" l="1"/>
  <c r="P105" i="1" s="1"/>
  <c r="P104" i="1" s="1"/>
  <c r="E112" i="1"/>
  <c r="F100" i="1"/>
  <c r="F89" i="1" s="1"/>
  <c r="F88" i="1" s="1"/>
  <c r="E103" i="1"/>
  <c r="P103" i="1" s="1"/>
  <c r="E102" i="1"/>
  <c r="P102" i="1" s="1"/>
  <c r="E101" i="1"/>
  <c r="P101" i="1" s="1"/>
  <c r="E100" i="1"/>
  <c r="P100" i="1" s="1"/>
  <c r="E99" i="1"/>
  <c r="P99" i="1" s="1"/>
  <c r="E98" i="1"/>
  <c r="P98" i="1" s="1"/>
  <c r="E97" i="1"/>
  <c r="P97" i="1" s="1"/>
  <c r="E95" i="1"/>
  <c r="P95" i="1" s="1"/>
  <c r="E94" i="1"/>
  <c r="P94" i="1" s="1"/>
  <c r="E93" i="1"/>
  <c r="P93" i="1" s="1"/>
  <c r="E92" i="1"/>
  <c r="P92" i="1" s="1"/>
  <c r="E91" i="1"/>
  <c r="P91" i="1" s="1"/>
  <c r="E90" i="1"/>
  <c r="E85" i="1"/>
  <c r="O88" i="1"/>
  <c r="N88" i="1"/>
  <c r="M88" i="1"/>
  <c r="L88" i="1"/>
  <c r="K88" i="1"/>
  <c r="J88" i="1"/>
  <c r="I88" i="1"/>
  <c r="H88" i="1"/>
  <c r="G88" i="1"/>
  <c r="J84" i="1"/>
  <c r="E84" i="1"/>
  <c r="E83" i="1"/>
  <c r="E82" i="1"/>
  <c r="E81" i="1"/>
  <c r="E80" i="1"/>
  <c r="E79" i="1"/>
  <c r="E78" i="1"/>
  <c r="E76" i="1"/>
  <c r="G71" i="1"/>
  <c r="E74" i="1"/>
  <c r="E73" i="1"/>
  <c r="E72" i="1"/>
  <c r="E70" i="1"/>
  <c r="E66" i="1"/>
  <c r="E65" i="1"/>
  <c r="E64" i="1"/>
  <c r="E61" i="1"/>
  <c r="F60" i="1"/>
  <c r="G60" i="1"/>
  <c r="O51" i="1"/>
  <c r="E51" i="1"/>
  <c r="O49" i="1"/>
  <c r="J54" i="1"/>
  <c r="E54" i="1"/>
  <c r="E50" i="1"/>
  <c r="E49" i="1"/>
  <c r="E48" i="1"/>
  <c r="E46" i="1"/>
  <c r="E45" i="1"/>
  <c r="F44" i="1"/>
  <c r="E44" i="1" s="1"/>
  <c r="F43" i="1"/>
  <c r="E43" i="1" s="1"/>
  <c r="F41" i="1"/>
  <c r="E42" i="1"/>
  <c r="F39" i="1"/>
  <c r="E39" i="1" s="1"/>
  <c r="F38" i="1"/>
  <c r="P61" i="1" l="1"/>
  <c r="E60" i="1"/>
  <c r="F40" i="1"/>
  <c r="E40" i="1" s="1"/>
  <c r="E41" i="1"/>
  <c r="P90" i="1"/>
  <c r="E89" i="1"/>
  <c r="P51" i="1"/>
  <c r="P84" i="1"/>
  <c r="E37" i="1"/>
  <c r="F35" i="1"/>
  <c r="E35" i="1" s="1"/>
  <c r="E36" i="1"/>
  <c r="E33" i="1"/>
  <c r="F34" i="1"/>
  <c r="E34" i="1" s="1"/>
  <c r="E27" i="1"/>
  <c r="P27" i="1" s="1"/>
  <c r="E26" i="1"/>
  <c r="E23" i="1"/>
  <c r="E25" i="1"/>
  <c r="F24" i="1"/>
  <c r="F22" i="1" s="1"/>
  <c r="E14" i="1" l="1"/>
  <c r="P89" i="1"/>
  <c r="P88" i="1" s="1"/>
  <c r="E88" i="1"/>
  <c r="E22" i="1"/>
  <c r="E24" i="1"/>
  <c r="F32" i="1"/>
  <c r="E32" i="1" s="1"/>
  <c r="N22" i="1"/>
  <c r="N13" i="1" s="1"/>
  <c r="M22" i="1"/>
  <c r="M13" i="1" s="1"/>
  <c r="L22" i="1"/>
  <c r="L13" i="1" s="1"/>
  <c r="H62" i="1" l="1"/>
  <c r="G62" i="1"/>
  <c r="E62" i="1"/>
  <c r="P50" i="1"/>
  <c r="G14" i="1"/>
  <c r="P83" i="1" l="1"/>
  <c r="P65" i="1" l="1"/>
  <c r="P64" i="1"/>
  <c r="I77" i="1" l="1"/>
  <c r="H77" i="1"/>
  <c r="G77" i="1"/>
  <c r="F68" i="1"/>
  <c r="P56" i="1" l="1"/>
  <c r="F56" i="1"/>
  <c r="F13" i="1" s="1"/>
  <c r="O54" i="1" l="1"/>
  <c r="O63" i="1"/>
  <c r="N63" i="1"/>
  <c r="M63" i="1"/>
  <c r="L63" i="1"/>
  <c r="K63" i="1"/>
  <c r="J63" i="1"/>
  <c r="I63" i="1"/>
  <c r="H63" i="1"/>
  <c r="G63" i="1"/>
  <c r="G59" i="1" s="1"/>
  <c r="F63" i="1"/>
  <c r="H66" i="1"/>
  <c r="I66" i="1"/>
  <c r="J66" i="1"/>
  <c r="K66" i="1"/>
  <c r="L66" i="1"/>
  <c r="M66" i="1"/>
  <c r="N66" i="1"/>
  <c r="O66" i="1"/>
  <c r="L12" i="1"/>
  <c r="K12" i="1"/>
  <c r="H108" i="1"/>
  <c r="G108" i="1"/>
  <c r="P117" i="1"/>
  <c r="P110" i="1"/>
  <c r="P85" i="1"/>
  <c r="P82" i="1"/>
  <c r="P81" i="1"/>
  <c r="P80" i="1"/>
  <c r="P79" i="1"/>
  <c r="P78" i="1"/>
  <c r="P76" i="1"/>
  <c r="P75" i="1"/>
  <c r="P74" i="1"/>
  <c r="P73" i="1"/>
  <c r="P72" i="1"/>
  <c r="P70" i="1"/>
  <c r="P62" i="1"/>
  <c r="P57" i="1"/>
  <c r="P54" i="1"/>
  <c r="P49" i="1"/>
  <c r="P48" i="1"/>
  <c r="P47" i="1"/>
  <c r="P46" i="1"/>
  <c r="P45" i="1"/>
  <c r="P43" i="1"/>
  <c r="P42" i="1"/>
  <c r="P41" i="1"/>
  <c r="P39" i="1"/>
  <c r="P36" i="1"/>
  <c r="P35" i="1"/>
  <c r="P34" i="1"/>
  <c r="P33" i="1"/>
  <c r="P26" i="1"/>
  <c r="P25" i="1"/>
  <c r="P24" i="1"/>
  <c r="P23" i="1"/>
  <c r="P16" i="1"/>
  <c r="I59" i="1" l="1"/>
  <c r="M59" i="1"/>
  <c r="N59" i="1"/>
  <c r="N58" i="1" s="1"/>
  <c r="N120" i="1" s="1"/>
  <c r="K58" i="1"/>
  <c r="K120" i="1" s="1"/>
  <c r="H59" i="1"/>
  <c r="L59" i="1"/>
  <c r="M58" i="1"/>
  <c r="M120" i="1" s="1"/>
  <c r="E63" i="1"/>
  <c r="I58" i="1"/>
  <c r="F108" i="1"/>
  <c r="P66" i="1"/>
  <c r="F62" i="1"/>
  <c r="P40" i="1" l="1"/>
  <c r="F75" i="1"/>
  <c r="F71" i="1" s="1"/>
  <c r="P32" i="1"/>
  <c r="P44" i="1"/>
  <c r="I22" i="1"/>
  <c r="I13" i="1" s="1"/>
  <c r="H22" i="1"/>
  <c r="H13" i="1" s="1"/>
  <c r="G22" i="1"/>
  <c r="G13" i="1" s="1"/>
  <c r="I120" i="1" l="1"/>
  <c r="E71" i="1"/>
  <c r="F77" i="1"/>
  <c r="E77" i="1" s="1"/>
  <c r="P77" i="1" s="1"/>
  <c r="H12" i="1"/>
  <c r="G12" i="1"/>
  <c r="P22" i="1"/>
  <c r="F59" i="1" l="1"/>
  <c r="P71" i="1"/>
  <c r="P114" i="1"/>
  <c r="P115" i="1"/>
  <c r="P116" i="1"/>
  <c r="P118" i="1"/>
  <c r="J107" i="1"/>
  <c r="G107" i="1"/>
  <c r="H107" i="1"/>
  <c r="P109" i="1"/>
  <c r="O12" i="1" l="1"/>
  <c r="P111" i="1"/>
  <c r="E108" i="1"/>
  <c r="F107" i="1"/>
  <c r="P108" i="1" l="1"/>
  <c r="P113" i="1"/>
  <c r="P112" i="1" s="1"/>
  <c r="E107" i="1" l="1"/>
  <c r="P107" i="1" l="1"/>
  <c r="O58" i="1" l="1"/>
  <c r="O120" i="1" s="1"/>
  <c r="L58" i="1" l="1"/>
  <c r="L120" i="1" s="1"/>
  <c r="H58" i="1" l="1"/>
  <c r="H120" i="1" s="1"/>
  <c r="P63" i="1" l="1"/>
  <c r="J14" i="1"/>
  <c r="P14" i="1" l="1"/>
  <c r="P60" i="1" l="1"/>
  <c r="J12" i="1"/>
  <c r="G58" i="1"/>
  <c r="J58" i="1" l="1"/>
  <c r="J120" i="1" s="1"/>
  <c r="P15" i="1"/>
  <c r="P37" i="1"/>
  <c r="E38" i="1"/>
  <c r="E13" i="1" s="1"/>
  <c r="F12" i="1" l="1"/>
  <c r="P38" i="1"/>
  <c r="E12" i="1" l="1"/>
  <c r="P12" i="1"/>
  <c r="E86" i="1"/>
  <c r="E59" i="1" s="1"/>
  <c r="P86" i="1" l="1"/>
  <c r="P59" i="1" s="1"/>
  <c r="E58" i="1"/>
  <c r="E120" i="1" s="1"/>
  <c r="F58" i="1"/>
  <c r="F120" i="1" s="1"/>
  <c r="P58" i="1" l="1"/>
</calcChain>
</file>

<file path=xl/sharedStrings.xml><?xml version="1.0" encoding="utf-8"?>
<sst xmlns="http://schemas.openxmlformats.org/spreadsheetml/2006/main" count="310" uniqueCount="224">
  <si>
    <t>оплата праці</t>
  </si>
  <si>
    <t>комунальні послуги та енергоносії</t>
  </si>
  <si>
    <t>Разом</t>
  </si>
  <si>
    <t>видатки споживання</t>
  </si>
  <si>
    <t>видатки розвитку</t>
  </si>
  <si>
    <t>0111</t>
  </si>
  <si>
    <t>16=5+10</t>
  </si>
  <si>
    <t>0828</t>
  </si>
  <si>
    <t>0990</t>
  </si>
  <si>
    <t>0910</t>
  </si>
  <si>
    <t>0620</t>
  </si>
  <si>
    <t>0180</t>
  </si>
  <si>
    <t>Загальний фонд</t>
  </si>
  <si>
    <t>Спеціальний фонд</t>
  </si>
  <si>
    <t>0110000</t>
  </si>
  <si>
    <t>1010</t>
  </si>
  <si>
    <t>1030</t>
  </si>
  <si>
    <t>1090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</si>
  <si>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</si>
  <si>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0921</t>
  </si>
  <si>
    <t>0960</t>
  </si>
  <si>
    <t>0110150</t>
  </si>
  <si>
    <t>0150</t>
  </si>
  <si>
    <t>0113191</t>
  </si>
  <si>
    <t>3191</t>
  </si>
  <si>
    <t>0113242</t>
  </si>
  <si>
    <t>3242</t>
  </si>
  <si>
    <t>Інші заходи у сфері соціального захисту і соціального забезпечення</t>
  </si>
  <si>
    <t>0116030</t>
  </si>
  <si>
    <t>6030</t>
  </si>
  <si>
    <t>Організація благоустрою населених пунктів</t>
  </si>
  <si>
    <t>9770</t>
  </si>
  <si>
    <t>0118110</t>
  </si>
  <si>
    <t>8110</t>
  </si>
  <si>
    <t>0320</t>
  </si>
  <si>
    <t>0610160</t>
  </si>
  <si>
    <t>0160</t>
  </si>
  <si>
    <t>0611010</t>
  </si>
  <si>
    <t>4060</t>
  </si>
  <si>
    <t>0610000</t>
  </si>
  <si>
    <t>Надання дошкільної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</si>
  <si>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</si>
  <si>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</si>
  <si>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</si>
  <si>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</si>
  <si>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</si>
  <si>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з них</t>
  </si>
  <si>
    <t xml:space="preserve">       (грн)</t>
  </si>
  <si>
    <t>УСЬОГО:</t>
  </si>
  <si>
    <t>х</t>
  </si>
  <si>
    <t>0100000</t>
  </si>
  <si>
    <t>0600000</t>
  </si>
  <si>
    <t>Додаток 3</t>
  </si>
  <si>
    <t xml:space="preserve">з них 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</si>
  <si>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</si>
  <si>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3031</t>
  </si>
  <si>
    <t>0113032</t>
  </si>
  <si>
    <t>3032</t>
  </si>
  <si>
    <t>0113180</t>
  </si>
  <si>
    <t>3180</t>
  </si>
  <si>
    <t>3035</t>
  </si>
  <si>
    <t>Надання інших пільг окремим категоріям громадян відповідно до законодавства</t>
  </si>
  <si>
    <t>1060</t>
  </si>
  <si>
    <t>1070</t>
  </si>
  <si>
    <t>Надання пільг окремим категоріям громадян з оплати послуг зв'язку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</si>
  <si>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</si>
  <si>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програми та заходи у сфері освіти</t>
  </si>
  <si>
    <t>3090</t>
  </si>
  <si>
    <t>0113171</t>
  </si>
  <si>
    <t>3171</t>
  </si>
  <si>
    <t>3050</t>
  </si>
  <si>
    <t>9430</t>
  </si>
  <si>
    <t>Керівництво і управління у відповідній сфері у містах (місті Києві), селищах, селах, територіальних громадах.</t>
  </si>
  <si>
    <t>Компенсаційні виплати за пільговий проїзд  окремих категорій громадян на залізничному транспорті</t>
  </si>
  <si>
    <t>Видатки на поховання учасників бойових дій та осіб з інвалідністю внаслідок війни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</si>
  <si>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</si>
  <si>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Керівництво і управління у відповідній сфері у містах (місті Києві), селищах, селах,  територіальних громадах.</t>
  </si>
  <si>
    <t>Надання загальної середньої освіти закладами загальної середньої освіти</t>
  </si>
  <si>
    <t>1080</t>
  </si>
  <si>
    <t>1141</t>
  </si>
  <si>
    <t>1142</t>
  </si>
  <si>
    <t>0611080</t>
  </si>
  <si>
    <t>0611141</t>
  </si>
  <si>
    <t>0611142</t>
  </si>
  <si>
    <t>0611021</t>
  </si>
  <si>
    <t>1021</t>
  </si>
  <si>
    <t>0611031</t>
  </si>
  <si>
    <t>1031</t>
  </si>
  <si>
    <t>Пільгове медичне обслуговування осіб, які постраждали внаслідок Чорнобильської катастрофи</t>
  </si>
  <si>
    <t>3700000</t>
  </si>
  <si>
    <t>3710000</t>
  </si>
  <si>
    <t>3710160</t>
  </si>
  <si>
    <t>3719430</t>
  </si>
  <si>
    <t>3719770</t>
  </si>
  <si>
    <t>Мішково-Погорілівська сільська рада</t>
  </si>
  <si>
    <t>Фінансовий відділ Мішково-Погорілівської сільської  ради</t>
  </si>
  <si>
    <t>Відділ освіти,культури,молоді та спорту Мішково-Погорілівської сільської ради</t>
  </si>
  <si>
    <t>0112111</t>
  </si>
  <si>
    <t>0726</t>
  </si>
  <si>
    <t>2111</t>
  </si>
  <si>
    <t xml:space="preserve">субвенція з бюджету Первомайської селищної ради </t>
  </si>
  <si>
    <t>сільський бюджет</t>
  </si>
  <si>
    <t>0112152</t>
  </si>
  <si>
    <t>0763</t>
  </si>
  <si>
    <t>2152</t>
  </si>
  <si>
    <t>0611152</t>
  </si>
  <si>
    <t>1151</t>
  </si>
  <si>
    <t>1152</t>
  </si>
  <si>
    <t>Забезпечення діяльності інклюзивно-ресурсних центрів за рахунок освітньої субвенції</t>
  </si>
  <si>
    <t>3192</t>
  </si>
  <si>
    <t>0110180</t>
  </si>
  <si>
    <t>0133</t>
  </si>
  <si>
    <t>субвенція з обласного бюджету на надання щомісячної матеріальної допомоги учасникам бойових дій  у роки Другої світової війни</t>
  </si>
  <si>
    <t xml:space="preserve">субвенція з обласного бюджету на надання  матеріальної допомоги сім"ям  загиблих та померлих учасників бойових дій на території інших країн, особам з інвалідністю внаслідок війни на території інших країн </t>
  </si>
  <si>
    <t xml:space="preserve">субвенція з обласного бюджету на надання  матеріальної допомоги сім"ям  загиблих та померлих учасників АТО/ООС на Сході України, сім"ям осіб, які загинули або померли внаслідок поранень, калицтва, контузії чи інших пошкодженя здоров"я, одержаних під ча участи у Революції Гідності </t>
  </si>
  <si>
    <t>6013</t>
  </si>
  <si>
    <t>0116013</t>
  </si>
  <si>
    <t>Забезпечення діяльності водопровідно-каналізаційного господарства</t>
  </si>
  <si>
    <t>0117370</t>
  </si>
  <si>
    <t>7370</t>
  </si>
  <si>
    <t>0490</t>
  </si>
  <si>
    <t>0118340</t>
  </si>
  <si>
    <t>8340</t>
  </si>
  <si>
    <t>0540</t>
  </si>
  <si>
    <t>Природоохоронні заходи за рахунок цільових фондів</t>
  </si>
  <si>
    <t>Реалізація інших заходів щодо соціально-економічного розвитку територій</t>
  </si>
  <si>
    <t>Надання спеціальної освіти містецькими школами</t>
  </si>
  <si>
    <t>Забезпечення діяльності палаців і будинків культури, клубів, центрів дозвілля та інших клубних заходів</t>
  </si>
  <si>
    <t>0614082</t>
  </si>
  <si>
    <t>0829</t>
  </si>
  <si>
    <t>4082</t>
  </si>
  <si>
    <t>Інші заходи в галузі культури і містецтва</t>
  </si>
  <si>
    <t>3719110</t>
  </si>
  <si>
    <t>9110</t>
  </si>
  <si>
    <t>Реверсна дотація</t>
  </si>
  <si>
    <t>Андрій БОТАНІН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</si>
  <si>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</si>
  <si>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</si>
  <si>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</si>
  <si>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освітня субвенція з Державного бюджету місцевим бюджетам</t>
  </si>
  <si>
    <t>0113192</t>
  </si>
  <si>
    <t>0614060</t>
  </si>
  <si>
    <t>Сільський голова</t>
  </si>
  <si>
    <t>бюджет Мішково-Погорілівської
сільської територіальної громади</t>
  </si>
  <si>
    <t>субвенція з бюджетиу Воскресенської селищної територіальної громади</t>
  </si>
  <si>
    <t>субвенція з бюджету Шевченківської сільської територіальної громади</t>
  </si>
  <si>
    <t>субвенція з бюджету Первомайської селищної територіальної громади</t>
  </si>
  <si>
    <t>субвенція з бюджету Шевченківської територіальної громади</t>
  </si>
  <si>
    <t>Інші видатки на соціальний захист ветеранів війни та праці, в т.ч. за рахунок</t>
  </si>
  <si>
    <t>Надання фінансової підтримки громадським об'єднанням ветеранів і осіб з інвалідністю, діяльність яких має соціальну спрямованість, в т.ч. за рахунок</t>
  </si>
  <si>
    <t>0611151</t>
  </si>
  <si>
    <t>УТОЧНЕНИЙ РОЗПОДІЛ
видатків бюджету  Мішково-Погорілівської сільської територіальної громади на 2021 рік</t>
  </si>
  <si>
    <t>0117130</t>
  </si>
  <si>
    <t>7130</t>
  </si>
  <si>
    <t>0421</t>
  </si>
  <si>
    <t>Здійснення заходів із землеустрою</t>
  </si>
  <si>
    <t>субвенція з бюджету Воскресенської селищної територіальної громади</t>
  </si>
  <si>
    <t>Інші програми та заходи у сфері охорони здоров"я                                                      в т.ч. за рахунок:</t>
  </si>
  <si>
    <t>Забезпечення діяльності інклюзивно-ресурсних центрів за рахунок коштів місцевого бюджету                                            в т.ч. за рахунок:</t>
  </si>
  <si>
    <t>Інші субвенції з місцевого бюджету                           в т. ч за рахунок:</t>
  </si>
  <si>
    <t>до рішення Мішково-Погорілівської сільської ради "Про внесення змін до бюджету Мішково-Погорілівської сільської територіальної громади на 2021рік"</t>
  </si>
  <si>
    <t>Субвенція до  бюджету Миколаївського району на утримання Об"єднаного трудового архіву сільських, селищних рад  Вітовського району</t>
  </si>
  <si>
    <t xml:space="preserve">субвенція до бюджету Галицинівської сільської ради на утримання ГО Місцевий осередок ВОІ СОІУ </t>
  </si>
  <si>
    <t xml:space="preserve">Субвенція до бюджету Воскресенської селищної ради на утримання Вітовського загону місцевої пожежної охорони </t>
  </si>
  <si>
    <t xml:space="preserve">Субвенція до бюджету Миколаївського району Територіальному центру соціального обслуговування населення на утримання  підопічних Шевченківського відділення стаціонарного догляду для постійного або тимчасового проживання  </t>
  </si>
  <si>
    <t xml:space="preserve">Субвенція до бюджету Галицинівської сільської ради на утримання апарату управління та фахівця по спорту ВФСТ "Колос", проведення спортивних заходів </t>
  </si>
  <si>
    <t>дотація на здійснення видатків з утримання закладів освіти та охорони здоров"я за рахунок додаткової дотації з Державного бюджету.</t>
  </si>
  <si>
    <t>0112142</t>
  </si>
  <si>
    <t>2142</t>
  </si>
  <si>
    <t>Програми і централізовані заходи боротьбі з туберкульозом</t>
  </si>
  <si>
    <t>0117324</t>
  </si>
  <si>
    <t>7324</t>
  </si>
  <si>
    <t>0443</t>
  </si>
  <si>
    <t>Будівництво установ та закладів культури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</si>
  <si>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</si>
  <si>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</si>
  <si>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</si>
  <si>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0810000</t>
  </si>
  <si>
    <t>Відділ соціального захисту населення Мішково-Погорілівської сільської ради</t>
  </si>
  <si>
    <t>0800000</t>
  </si>
  <si>
    <t>0810160</t>
  </si>
  <si>
    <t>0813160</t>
  </si>
  <si>
    <t>3160</t>
  </si>
  <si>
    <t>"Надання соціальних гарантій фізичним особам, які надають соціальні послуги громадянам похилого віку, особім з інвалідністю, дітям з інфвалідністю, хворим, які не здатні до самообслуговування і потребують стороннєй допомоги"</t>
  </si>
  <si>
    <t>0813171</t>
  </si>
  <si>
    <t>0813180</t>
  </si>
  <si>
    <t>0813191</t>
  </si>
  <si>
    <t>0813031</t>
  </si>
  <si>
    <t>0813032</t>
  </si>
  <si>
    <t>0813035</t>
  </si>
  <si>
    <t>0813050</t>
  </si>
  <si>
    <t>0813090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</si>
  <si>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</si>
  <si>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</si>
  <si>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</si>
  <si>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зв"язку з похилим віком, хворобою, інвалідністю</t>
  </si>
  <si>
    <t>0900000</t>
  </si>
  <si>
    <t>0910000</t>
  </si>
  <si>
    <t>Служба у справах дітей Мішково-Погорілівської сільської ради</t>
  </si>
  <si>
    <t>0910160</t>
  </si>
  <si>
    <t>Начальник фінансового відділу</t>
  </si>
  <si>
    <t>Віта СУРІНА</t>
  </si>
  <si>
    <t>Первинна медична допомога населенню, що надається центрами первинної медичної (медико-санітарної) допомоги в т.ч. за рахунок:</t>
  </si>
  <si>
    <t>Надання загальної середньої освіти закладами загальної середньої освіти  в т.ч. за рахунок:</t>
  </si>
  <si>
    <t>Забезпечення діяльності інших закладів у сфері освіти в т.ч. за рахунок:</t>
  </si>
  <si>
    <t>Субвенція до бюджету Галицинівської сільської ради  на утримання сільських бібліотек та адмінперсоналу СКЗ Вітовська публічна бібліотека</t>
  </si>
  <si>
    <t>Субвенція з місцевого бюджету на здійснення підтримки окремих закладів та заходів у системі охорони здоров,я за рахунок відповідної субвенції з державного бюджету</t>
  </si>
  <si>
    <t>ІХ позачергова сесія 8 скликання від  04.06.2021року № 1</t>
  </si>
  <si>
    <t>субвенція з бюджету Галицинівської  сільської територіальної громади</t>
  </si>
  <si>
    <t xml:space="preserve">Інша діяльність у сфері державного управління в т.ч. за рахунок </t>
  </si>
  <si>
    <t>0117350</t>
  </si>
  <si>
    <t>7350</t>
  </si>
  <si>
    <t>Заходи із запобігання та ликвідації надзвичайних ситуацій та наслідків стихійного лиха</t>
  </si>
  <si>
    <t>Розроблення схем планування та забудови територій (містобудівної документації)</t>
  </si>
  <si>
    <t>0117363</t>
  </si>
  <si>
    <t>7363</t>
  </si>
  <si>
    <t>0117670</t>
  </si>
  <si>
    <t>7670</t>
  </si>
  <si>
    <t>Внески до статутного капіталу суб"єктів господарювання</t>
  </si>
  <si>
    <t>0611061</t>
  </si>
  <si>
    <t>1061</t>
  </si>
  <si>
    <t>0617363</t>
  </si>
  <si>
    <t xml:space="preserve">Виконання інвестиційних проектів в рамках здійснення заходів щодо соціально-економічного розвитку окремих територій </t>
  </si>
  <si>
    <t>Субвенція до бюджету Шевченківської сільської ради на утримання підопічних відділення стаціонарного проживання для людей похилого віку та людей з інвалідністю та адмінперсоналу КЗ "Центр надання соціальних послуг Шевченківської сільської ради"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</si>
</sst>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0000"/>
    <numFmt numFmtId="167" formatCode="#,##0_ ;\-#,##0\ "/>
    <numFmt numFmtId="168" formatCode="#,##0.00_ ;\-#,##0.00\ "/>
  </numFmts>
  <fonts count="26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theme="3" tint="0.3999755851924192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>
      <alignment vertical="top"/>
    </xf>
    <xf numFmtId="164" fontId="15" fillId="0" borderId="0" applyFont="0" applyFill="0" applyBorder="0" applyAlignment="0" applyProtection="0"/>
    <xf numFmtId="0" fontId="1" fillId="0" borderId="0"/>
  </cellStyleXfs>
  <cellXfs count="3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/>
    <xf numFmtId="165" fontId="3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2" fontId="10" fillId="0" borderId="0" xfId="0" applyNumberFormat="1" applyFont="1"/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/>
    <xf numFmtId="165" fontId="4" fillId="0" borderId="0" xfId="0" applyNumberFormat="1" applyFont="1"/>
    <xf numFmtId="0" fontId="9" fillId="0" borderId="0" xfId="0" applyFont="1"/>
    <xf numFmtId="49" fontId="9" fillId="0" borderId="0" xfId="0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9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/>
    <xf numFmtId="165" fontId="5" fillId="0" borderId="0" xfId="0" applyNumberFormat="1" applyFont="1" applyAlignment="1">
      <alignment horizontal="left" vertical="center"/>
    </xf>
    <xf numFmtId="165" fontId="10" fillId="0" borderId="0" xfId="0" applyNumberFormat="1" applyFont="1"/>
    <xf numFmtId="166" fontId="7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2" fontId="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9" fillId="0" borderId="0" xfId="0" applyFont="1" applyFill="1"/>
    <xf numFmtId="0" fontId="20" fillId="2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Alignment="1">
      <alignment horizontal="right"/>
    </xf>
    <xf numFmtId="167" fontId="3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10" fillId="0" borderId="0" xfId="0" applyFont="1"/>
    <xf numFmtId="0" fontId="10" fillId="0" borderId="51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1" xfId="0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4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49" fontId="5" fillId="3" borderId="35" xfId="0" applyNumberFormat="1" applyFont="1" applyFill="1" applyBorder="1" applyAlignment="1">
      <alignment horizontal="center" vertical="center" wrapText="1"/>
    </xf>
    <xf numFmtId="49" fontId="5" fillId="3" borderId="52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left" vertical="center" wrapText="1"/>
    </xf>
    <xf numFmtId="168" fontId="5" fillId="3" borderId="45" xfId="2" applyNumberFormat="1" applyFont="1" applyFill="1" applyBorder="1" applyAlignment="1">
      <alignment horizontal="center" vertical="top" wrapText="1"/>
    </xf>
    <xf numFmtId="167" fontId="5" fillId="3" borderId="17" xfId="2" applyNumberFormat="1" applyFont="1" applyFill="1" applyBorder="1" applyAlignment="1">
      <alignment horizontal="center" vertical="top" wrapText="1"/>
    </xf>
    <xf numFmtId="1" fontId="24" fillId="3" borderId="25" xfId="0" applyNumberFormat="1" applyFont="1" applyFill="1" applyBorder="1" applyAlignment="1">
      <alignment horizontal="center" vertical="center"/>
    </xf>
    <xf numFmtId="167" fontId="5" fillId="3" borderId="35" xfId="2" applyNumberFormat="1" applyFont="1" applyFill="1" applyBorder="1" applyAlignment="1">
      <alignment horizontal="center" vertical="top" wrapText="1"/>
    </xf>
    <xf numFmtId="167" fontId="5" fillId="3" borderId="45" xfId="2" applyNumberFormat="1" applyFont="1" applyFill="1" applyBorder="1" applyAlignment="1">
      <alignment horizontal="center" vertical="top" wrapText="1"/>
    </xf>
    <xf numFmtId="1" fontId="10" fillId="3" borderId="17" xfId="0" applyNumberFormat="1" applyFont="1" applyFill="1" applyBorder="1" applyAlignment="1">
      <alignment horizontal="center" vertical="center"/>
    </xf>
    <xf numFmtId="167" fontId="5" fillId="3" borderId="25" xfId="2" applyNumberFormat="1" applyFont="1" applyFill="1" applyBorder="1" applyAlignment="1">
      <alignment horizontal="center" vertical="top" wrapText="1"/>
    </xf>
    <xf numFmtId="168" fontId="5" fillId="3" borderId="13" xfId="2" applyNumberFormat="1" applyFont="1" applyFill="1" applyBorder="1" applyAlignment="1">
      <alignment horizontal="center" vertical="top" wrapText="1"/>
    </xf>
    <xf numFmtId="49" fontId="10" fillId="3" borderId="34" xfId="0" applyNumberFormat="1" applyFont="1" applyFill="1" applyBorder="1" applyAlignment="1">
      <alignment horizontal="center" vertical="top" wrapText="1"/>
    </xf>
    <xf numFmtId="49" fontId="5" fillId="3" borderId="43" xfId="0" applyNumberFormat="1" applyFont="1" applyFill="1" applyBorder="1" applyAlignment="1">
      <alignment horizontal="center" vertical="center" wrapText="1"/>
    </xf>
    <xf numFmtId="168" fontId="5" fillId="3" borderId="34" xfId="2" applyNumberFormat="1" applyFont="1" applyFill="1" applyBorder="1" applyAlignment="1">
      <alignment horizontal="center" vertical="top" wrapText="1"/>
    </xf>
    <xf numFmtId="167" fontId="10" fillId="2" borderId="3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 wrapText="1"/>
    </xf>
    <xf numFmtId="167" fontId="10" fillId="2" borderId="22" xfId="2" applyNumberFormat="1" applyFont="1" applyFill="1" applyBorder="1" applyAlignment="1">
      <alignment horizontal="center" vertical="center" wrapText="1"/>
    </xf>
    <xf numFmtId="167" fontId="10" fillId="2" borderId="20" xfId="2" applyNumberFormat="1" applyFont="1" applyFill="1" applyBorder="1" applyAlignment="1">
      <alignment horizontal="center" vertical="center" wrapText="1"/>
    </xf>
    <xf numFmtId="49" fontId="10" fillId="2" borderId="47" xfId="0" applyNumberFormat="1" applyFont="1" applyFill="1" applyBorder="1" applyAlignment="1">
      <alignment horizontal="center" vertical="center"/>
    </xf>
    <xf numFmtId="49" fontId="10" fillId="2" borderId="38" xfId="0" applyNumberFormat="1" applyFont="1" applyFill="1" applyBorder="1" applyAlignment="1">
      <alignment horizontal="center" vertical="center" wrapText="1"/>
    </xf>
    <xf numFmtId="1" fontId="10" fillId="2" borderId="36" xfId="0" applyNumberFormat="1" applyFont="1" applyFill="1" applyBorder="1" applyAlignment="1">
      <alignment horizontal="center" vertical="center" wrapText="1"/>
    </xf>
    <xf numFmtId="1" fontId="10" fillId="2" borderId="23" xfId="0" applyNumberFormat="1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8" fontId="5" fillId="3" borderId="37" xfId="2" applyNumberFormat="1" applyFont="1" applyFill="1" applyBorder="1" applyAlignment="1">
      <alignment horizontal="center" vertical="center" wrapText="1"/>
    </xf>
    <xf numFmtId="167" fontId="5" fillId="3" borderId="46" xfId="2" applyNumberFormat="1" applyFont="1" applyFill="1" applyBorder="1" applyAlignment="1">
      <alignment horizontal="center" vertical="center" wrapText="1"/>
    </xf>
    <xf numFmtId="167" fontId="5" fillId="3" borderId="27" xfId="2" applyNumberFormat="1" applyFont="1" applyFill="1" applyBorder="1" applyAlignment="1">
      <alignment horizontal="center" vertical="center" wrapText="1"/>
    </xf>
    <xf numFmtId="167" fontId="5" fillId="3" borderId="37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Border="1"/>
    <xf numFmtId="49" fontId="10" fillId="0" borderId="0" xfId="0" applyNumberFormat="1" applyFont="1" applyFill="1" applyAlignment="1">
      <alignment horizontal="center" vertical="justify" wrapText="1"/>
    </xf>
    <xf numFmtId="165" fontId="10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horizontal="right" wrapText="1"/>
    </xf>
    <xf numFmtId="165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167" fontId="5" fillId="3" borderId="34" xfId="2" applyNumberFormat="1" applyFont="1" applyFill="1" applyBorder="1" applyAlignment="1">
      <alignment horizontal="center" vertical="top" wrapText="1"/>
    </xf>
    <xf numFmtId="0" fontId="10" fillId="2" borderId="53" xfId="0" applyFont="1" applyFill="1" applyBorder="1" applyAlignment="1">
      <alignment horizontal="left" vertical="center" wrapText="1"/>
    </xf>
    <xf numFmtId="0" fontId="10" fillId="2" borderId="5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 wrapText="1"/>
    </xf>
    <xf numFmtId="167" fontId="10" fillId="2" borderId="30" xfId="2" applyNumberFormat="1" applyFont="1" applyFill="1" applyBorder="1" applyAlignment="1">
      <alignment horizontal="center" vertical="center" wrapText="1"/>
    </xf>
    <xf numFmtId="167" fontId="10" fillId="2" borderId="30" xfId="2" applyNumberFormat="1" applyFont="1" applyFill="1" applyBorder="1" applyAlignment="1">
      <alignment horizontal="center" vertical="center"/>
    </xf>
    <xf numFmtId="49" fontId="10" fillId="2" borderId="49" xfId="0" applyNumberFormat="1" applyFont="1" applyFill="1" applyBorder="1" applyAlignment="1">
      <alignment horizontal="center" vertical="center" wrapText="1"/>
    </xf>
    <xf numFmtId="49" fontId="10" fillId="2" borderId="33" xfId="0" applyNumberFormat="1" applyFont="1" applyFill="1" applyBorder="1" applyAlignment="1">
      <alignment horizontal="center" vertical="center" wrapText="1"/>
    </xf>
    <xf numFmtId="167" fontId="10" fillId="2" borderId="49" xfId="2" applyNumberFormat="1" applyFont="1" applyFill="1" applyBorder="1" applyAlignment="1">
      <alignment horizontal="center" vertical="center" wrapText="1"/>
    </xf>
    <xf numFmtId="167" fontId="10" fillId="2" borderId="44" xfId="2" applyNumberFormat="1" applyFont="1" applyFill="1" applyBorder="1" applyAlignment="1">
      <alignment horizontal="center" vertical="center" wrapText="1"/>
    </xf>
    <xf numFmtId="167" fontId="10" fillId="2" borderId="6" xfId="2" applyNumberFormat="1" applyFont="1" applyFill="1" applyBorder="1" applyAlignment="1">
      <alignment horizontal="center" vertical="center" wrapText="1"/>
    </xf>
    <xf numFmtId="1" fontId="10" fillId="2" borderId="49" xfId="0" applyNumberFormat="1" applyFont="1" applyFill="1" applyBorder="1" applyAlignment="1">
      <alignment horizontal="center" vertical="center" wrapText="1"/>
    </xf>
    <xf numFmtId="1" fontId="10" fillId="2" borderId="44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wrapText="1"/>
    </xf>
    <xf numFmtId="49" fontId="10" fillId="2" borderId="36" xfId="0" applyNumberFormat="1" applyFont="1" applyFill="1" applyBorder="1" applyAlignment="1">
      <alignment horizontal="center" vertical="center" wrapText="1"/>
    </xf>
    <xf numFmtId="49" fontId="10" fillId="2" borderId="30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 wrapText="1"/>
    </xf>
    <xf numFmtId="49" fontId="21" fillId="2" borderId="36" xfId="0" applyNumberFormat="1" applyFont="1" applyFill="1" applyBorder="1" applyAlignment="1">
      <alignment horizontal="center" vertical="center" wrapText="1"/>
    </xf>
    <xf numFmtId="49" fontId="21" fillId="2" borderId="30" xfId="0" applyNumberFormat="1" applyFont="1" applyFill="1" applyBorder="1" applyAlignment="1">
      <alignment horizontal="center" vertical="center" wrapText="1"/>
    </xf>
    <xf numFmtId="1" fontId="10" fillId="2" borderId="22" xfId="0" applyNumberFormat="1" applyFont="1" applyFill="1" applyBorder="1" applyAlignment="1">
      <alignment horizontal="center" vertical="center" wrapText="1"/>
    </xf>
    <xf numFmtId="1" fontId="5" fillId="2" borderId="36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/>
    </xf>
    <xf numFmtId="2" fontId="10" fillId="2" borderId="36" xfId="0" applyNumberFormat="1" applyFont="1" applyFill="1" applyBorder="1" applyAlignment="1">
      <alignment horizontal="center" vertical="center" wrapText="1"/>
    </xf>
    <xf numFmtId="2" fontId="10" fillId="2" borderId="30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justify" wrapText="1"/>
    </xf>
    <xf numFmtId="1" fontId="10" fillId="2" borderId="36" xfId="0" applyNumberFormat="1" applyFont="1" applyFill="1" applyBorder="1" applyAlignment="1">
      <alignment horizontal="center" vertical="justify" wrapText="1"/>
    </xf>
    <xf numFmtId="1" fontId="10" fillId="2" borderId="22" xfId="0" applyNumberFormat="1" applyFont="1" applyFill="1" applyBorder="1" applyAlignment="1">
      <alignment horizontal="center" vertical="justify" wrapText="1"/>
    </xf>
    <xf numFmtId="168" fontId="10" fillId="2" borderId="22" xfId="2" applyNumberFormat="1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6" xfId="0" applyNumberFormat="1" applyFont="1" applyFill="1" applyBorder="1" applyAlignment="1">
      <alignment horizontal="center" vertical="center" wrapText="1"/>
    </xf>
    <xf numFmtId="165" fontId="10" fillId="2" borderId="22" xfId="0" applyNumberFormat="1" applyFont="1" applyFill="1" applyBorder="1" applyAlignment="1">
      <alignment horizontal="center" vertical="center" wrapText="1"/>
    </xf>
    <xf numFmtId="167" fontId="10" fillId="2" borderId="36" xfId="2" applyNumberFormat="1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horizontal="center" vertical="center" wrapText="1"/>
    </xf>
    <xf numFmtId="49" fontId="10" fillId="2" borderId="47" xfId="0" applyNumberFormat="1" applyFont="1" applyFill="1" applyBorder="1" applyAlignment="1">
      <alignment horizontal="center" vertical="center" wrapText="1"/>
    </xf>
    <xf numFmtId="167" fontId="10" fillId="2" borderId="47" xfId="2" applyNumberFormat="1" applyFont="1" applyFill="1" applyBorder="1" applyAlignment="1">
      <alignment horizontal="center" vertical="center" wrapText="1"/>
    </xf>
    <xf numFmtId="167" fontId="10" fillId="2" borderId="23" xfId="2" applyNumberFormat="1" applyFont="1" applyFill="1" applyBorder="1" applyAlignment="1">
      <alignment horizontal="center" vertical="center" wrapText="1"/>
    </xf>
    <xf numFmtId="167" fontId="10" fillId="2" borderId="5" xfId="2" applyNumberFormat="1" applyFont="1" applyFill="1" applyBorder="1" applyAlignment="1">
      <alignment horizontal="center" vertical="center" wrapText="1"/>
    </xf>
    <xf numFmtId="1" fontId="10" fillId="2" borderId="47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9" fontId="5" fillId="2" borderId="52" xfId="0" applyNumberFormat="1" applyFont="1" applyFill="1" applyBorder="1" applyAlignment="1">
      <alignment horizontal="center" vertical="center" wrapText="1"/>
    </xf>
    <xf numFmtId="167" fontId="5" fillId="2" borderId="35" xfId="2" applyNumberFormat="1" applyFont="1" applyFill="1" applyBorder="1" applyAlignment="1">
      <alignment horizontal="center" vertical="center"/>
    </xf>
    <xf numFmtId="167" fontId="5" fillId="2" borderId="45" xfId="2" applyNumberFormat="1" applyFont="1" applyFill="1" applyBorder="1" applyAlignment="1">
      <alignment horizontal="center" vertical="center"/>
    </xf>
    <xf numFmtId="167" fontId="5" fillId="2" borderId="17" xfId="2" applyNumberFormat="1" applyFont="1" applyFill="1" applyBorder="1" applyAlignment="1">
      <alignment horizontal="center" vertical="center"/>
    </xf>
    <xf numFmtId="3" fontId="5" fillId="2" borderId="35" xfId="1" applyNumberFormat="1" applyFont="1" applyFill="1" applyBorder="1" applyAlignment="1">
      <alignment horizontal="center" vertical="center"/>
    </xf>
    <xf numFmtId="3" fontId="5" fillId="2" borderId="45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1" fontId="5" fillId="2" borderId="1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49" fontId="5" fillId="2" borderId="43" xfId="0" applyNumberFormat="1" applyFont="1" applyFill="1" applyBorder="1" applyAlignment="1">
      <alignment horizontal="center" vertical="center" wrapText="1"/>
    </xf>
    <xf numFmtId="167" fontId="5" fillId="2" borderId="34" xfId="2" applyNumberFormat="1" applyFont="1" applyFill="1" applyBorder="1" applyAlignment="1">
      <alignment horizontal="center" vertical="center"/>
    </xf>
    <xf numFmtId="167" fontId="10" fillId="2" borderId="49" xfId="2" applyNumberFormat="1" applyFont="1" applyFill="1" applyBorder="1" applyAlignment="1">
      <alignment horizontal="center" vertical="center"/>
    </xf>
    <xf numFmtId="167" fontId="10" fillId="2" borderId="44" xfId="2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/>
    </xf>
    <xf numFmtId="167" fontId="10" fillId="2" borderId="36" xfId="2" applyNumberFormat="1" applyFont="1" applyFill="1" applyBorder="1" applyAlignment="1">
      <alignment horizontal="center" vertical="center"/>
    </xf>
    <xf numFmtId="167" fontId="21" fillId="2" borderId="3" xfId="2" applyNumberFormat="1" applyFont="1" applyFill="1" applyBorder="1" applyAlignment="1">
      <alignment horizontal="center" vertical="center"/>
    </xf>
    <xf numFmtId="49" fontId="21" fillId="2" borderId="47" xfId="0" applyNumberFormat="1" applyFont="1" applyFill="1" applyBorder="1" applyAlignment="1">
      <alignment horizontal="center" vertical="center" wrapText="1"/>
    </xf>
    <xf numFmtId="49" fontId="21" fillId="2" borderId="38" xfId="0" applyNumberFormat="1" applyFont="1" applyFill="1" applyBorder="1" applyAlignment="1">
      <alignment horizontal="center" vertical="center" wrapText="1"/>
    </xf>
    <xf numFmtId="3" fontId="10" fillId="2" borderId="2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167" fontId="21" fillId="2" borderId="36" xfId="2" applyNumberFormat="1" applyFont="1" applyFill="1" applyBorder="1" applyAlignment="1">
      <alignment horizontal="center" vertical="center" wrapText="1"/>
    </xf>
    <xf numFmtId="167" fontId="21" fillId="2" borderId="22" xfId="2" applyNumberFormat="1" applyFont="1" applyFill="1" applyBorder="1" applyAlignment="1">
      <alignment horizontal="center" vertical="center" wrapText="1"/>
    </xf>
    <xf numFmtId="167" fontId="10" fillId="2" borderId="14" xfId="2" applyNumberFormat="1" applyFont="1" applyFill="1" applyBorder="1" applyAlignment="1">
      <alignment horizontal="center" vertical="center"/>
    </xf>
    <xf numFmtId="167" fontId="21" fillId="2" borderId="36" xfId="2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168" fontId="5" fillId="2" borderId="49" xfId="2" applyNumberFormat="1" applyFont="1" applyFill="1" applyBorder="1" applyAlignment="1">
      <alignment horizontal="center" vertical="center"/>
    </xf>
    <xf numFmtId="168" fontId="5" fillId="2" borderId="44" xfId="2" applyNumberFormat="1" applyFont="1" applyFill="1" applyBorder="1" applyAlignment="1">
      <alignment horizontal="center" vertical="center"/>
    </xf>
    <xf numFmtId="167" fontId="5" fillId="2" borderId="6" xfId="2" applyNumberFormat="1" applyFont="1" applyFill="1" applyBorder="1" applyAlignment="1">
      <alignment horizontal="center" vertical="center"/>
    </xf>
    <xf numFmtId="167" fontId="5" fillId="2" borderId="49" xfId="2" applyNumberFormat="1" applyFont="1" applyFill="1" applyBorder="1" applyAlignment="1">
      <alignment horizontal="center" vertical="center"/>
    </xf>
    <xf numFmtId="167" fontId="5" fillId="2" borderId="44" xfId="2" applyNumberFormat="1" applyFont="1" applyFill="1" applyBorder="1" applyAlignment="1">
      <alignment horizontal="center" vertical="center"/>
    </xf>
    <xf numFmtId="168" fontId="5" fillId="2" borderId="34" xfId="2" applyNumberFormat="1" applyFont="1" applyFill="1" applyBorder="1" applyAlignment="1">
      <alignment horizontal="center" vertical="center"/>
    </xf>
    <xf numFmtId="168" fontId="5" fillId="2" borderId="42" xfId="2" applyNumberFormat="1" applyFont="1" applyFill="1" applyBorder="1" applyAlignment="1">
      <alignment horizontal="center" vertical="center"/>
    </xf>
    <xf numFmtId="167" fontId="5" fillId="2" borderId="16" xfId="2" applyNumberFormat="1" applyFont="1" applyFill="1" applyBorder="1" applyAlignment="1">
      <alignment horizontal="center" vertical="center"/>
    </xf>
    <xf numFmtId="167" fontId="5" fillId="2" borderId="42" xfId="2" applyNumberFormat="1" applyFont="1" applyFill="1" applyBorder="1" applyAlignment="1">
      <alignment horizontal="center" vertical="center"/>
    </xf>
    <xf numFmtId="167" fontId="21" fillId="2" borderId="6" xfId="2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justify" wrapText="1"/>
    </xf>
    <xf numFmtId="2" fontId="10" fillId="2" borderId="36" xfId="0" applyNumberFormat="1" applyFont="1" applyFill="1" applyBorder="1" applyAlignment="1">
      <alignment horizontal="center" vertical="justify" wrapText="1"/>
    </xf>
    <xf numFmtId="2" fontId="10" fillId="2" borderId="22" xfId="0" applyNumberFormat="1" applyFont="1" applyFill="1" applyBorder="1" applyAlignment="1">
      <alignment horizontal="center" vertical="justify" wrapText="1"/>
    </xf>
    <xf numFmtId="3" fontId="10" fillId="2" borderId="23" xfId="0" applyNumberFormat="1" applyFont="1" applyFill="1" applyBorder="1" applyAlignment="1">
      <alignment horizontal="center" vertical="center" wrapText="1"/>
    </xf>
    <xf numFmtId="168" fontId="10" fillId="2" borderId="36" xfId="2" applyNumberFormat="1" applyFont="1" applyFill="1" applyBorder="1" applyAlignment="1">
      <alignment horizontal="center" vertical="center" wrapText="1"/>
    </xf>
    <xf numFmtId="167" fontId="10" fillId="2" borderId="23" xfId="2" applyNumberFormat="1" applyFont="1" applyFill="1" applyBorder="1" applyAlignment="1">
      <alignment horizontal="center" vertical="center"/>
    </xf>
    <xf numFmtId="167" fontId="21" fillId="2" borderId="5" xfId="2" applyNumberFormat="1" applyFont="1" applyFill="1" applyBorder="1" applyAlignment="1">
      <alignment horizontal="center" vertical="center" wrapText="1"/>
    </xf>
    <xf numFmtId="167" fontId="5" fillId="2" borderId="35" xfId="2" applyNumberFormat="1" applyFont="1" applyFill="1" applyBorder="1" applyAlignment="1">
      <alignment horizontal="center" vertical="center" wrapText="1"/>
    </xf>
    <xf numFmtId="167" fontId="5" fillId="2" borderId="45" xfId="2" applyNumberFormat="1" applyFont="1" applyFill="1" applyBorder="1" applyAlignment="1">
      <alignment horizontal="center" vertical="center" wrapText="1"/>
    </xf>
    <xf numFmtId="167" fontId="5" fillId="2" borderId="17" xfId="2" applyNumberFormat="1" applyFont="1" applyFill="1" applyBorder="1" applyAlignment="1">
      <alignment horizontal="center" vertical="center" wrapText="1"/>
    </xf>
    <xf numFmtId="167" fontId="5" fillId="2" borderId="34" xfId="2" applyNumberFormat="1" applyFont="1" applyFill="1" applyBorder="1" applyAlignment="1">
      <alignment horizontal="center" vertical="center" wrapText="1"/>
    </xf>
    <xf numFmtId="167" fontId="5" fillId="2" borderId="42" xfId="2" applyNumberFormat="1" applyFont="1" applyFill="1" applyBorder="1" applyAlignment="1">
      <alignment horizontal="center" vertical="center" wrapText="1"/>
    </xf>
    <xf numFmtId="167" fontId="5" fillId="2" borderId="16" xfId="2" applyNumberFormat="1" applyFont="1" applyFill="1" applyBorder="1" applyAlignment="1">
      <alignment horizontal="center" vertical="center" wrapText="1"/>
    </xf>
    <xf numFmtId="49" fontId="10" fillId="2" borderId="5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7" fontId="10" fillId="2" borderId="51" xfId="2" applyNumberFormat="1" applyFont="1" applyFill="1" applyBorder="1" applyAlignment="1">
      <alignment horizontal="center" vertical="center" wrapText="1"/>
    </xf>
    <xf numFmtId="167" fontId="10" fillId="2" borderId="40" xfId="2" applyNumberFormat="1" applyFont="1" applyFill="1" applyBorder="1" applyAlignment="1">
      <alignment horizontal="center" vertical="center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24" xfId="2" applyNumberFormat="1" applyFont="1" applyFill="1" applyBorder="1" applyAlignment="1">
      <alignment horizontal="center" vertical="center" wrapText="1"/>
    </xf>
    <xf numFmtId="167" fontId="10" fillId="2" borderId="40" xfId="2" applyNumberFormat="1" applyFont="1" applyFill="1" applyBorder="1" applyAlignment="1">
      <alignment horizontal="center" vertical="center" wrapText="1"/>
    </xf>
    <xf numFmtId="167" fontId="21" fillId="2" borderId="2" xfId="2" applyNumberFormat="1" applyFont="1" applyFill="1" applyBorder="1" applyAlignment="1">
      <alignment horizontal="center" vertical="center" wrapText="1"/>
    </xf>
    <xf numFmtId="167" fontId="5" fillId="2" borderId="19" xfId="2" applyNumberFormat="1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 vertical="center" wrapText="1"/>
    </xf>
    <xf numFmtId="1" fontId="5" fillId="2" borderId="45" xfId="0" applyNumberFormat="1" applyFont="1" applyFill="1" applyBorder="1" applyAlignment="1">
      <alignment horizontal="center" vertical="center" wrapText="1"/>
    </xf>
    <xf numFmtId="167" fontId="5" fillId="2" borderId="21" xfId="2" applyNumberFormat="1" applyFont="1" applyFill="1" applyBorder="1" applyAlignment="1">
      <alignment horizontal="center" vertical="center"/>
    </xf>
    <xf numFmtId="167" fontId="10" fillId="2" borderId="34" xfId="2" applyNumberFormat="1" applyFont="1" applyFill="1" applyBorder="1" applyAlignment="1">
      <alignment horizontal="center" vertical="center" wrapText="1"/>
    </xf>
    <xf numFmtId="167" fontId="10" fillId="2" borderId="42" xfId="2" applyNumberFormat="1" applyFont="1" applyFill="1" applyBorder="1" applyAlignment="1">
      <alignment horizontal="center" vertical="center" wrapText="1"/>
    </xf>
    <xf numFmtId="167" fontId="10" fillId="2" borderId="16" xfId="2" applyNumberFormat="1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left" vertical="center" wrapText="1"/>
    </xf>
    <xf numFmtId="3" fontId="10" fillId="2" borderId="48" xfId="0" applyNumberFormat="1" applyFont="1" applyFill="1" applyBorder="1" applyAlignment="1">
      <alignment horizontal="center" vertical="center" wrapText="1"/>
    </xf>
    <xf numFmtId="3" fontId="10" fillId="2" borderId="45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1" fontId="10" fillId="2" borderId="35" xfId="0" applyNumberFormat="1" applyFont="1" applyFill="1" applyBorder="1" applyAlignment="1">
      <alignment horizontal="center" vertical="center" wrapText="1"/>
    </xf>
    <xf numFmtId="1" fontId="10" fillId="2" borderId="4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 wrapText="1"/>
    </xf>
    <xf numFmtId="3" fontId="10" fillId="2" borderId="20" xfId="0" applyNumberFormat="1" applyFont="1" applyFill="1" applyBorder="1" applyAlignment="1">
      <alignment horizontal="center" vertical="center" wrapText="1"/>
    </xf>
    <xf numFmtId="3" fontId="10" fillId="2" borderId="49" xfId="0" applyNumberFormat="1" applyFont="1" applyFill="1" applyBorder="1" applyAlignment="1">
      <alignment horizontal="center" vertical="center" wrapText="1"/>
    </xf>
    <xf numFmtId="1" fontId="10" fillId="2" borderId="20" xfId="0" applyNumberFormat="1" applyFont="1" applyFill="1" applyBorder="1" applyAlignment="1">
      <alignment horizontal="center" vertical="center" wrapText="1"/>
    </xf>
    <xf numFmtId="167" fontId="10" fillId="2" borderId="20" xfId="2" applyNumberFormat="1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 wrapText="1"/>
    </xf>
    <xf numFmtId="49" fontId="25" fillId="2" borderId="30" xfId="0" applyNumberFormat="1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center"/>
    </xf>
    <xf numFmtId="49" fontId="5" fillId="3" borderId="56" xfId="0" applyNumberFormat="1" applyFont="1" applyFill="1" applyBorder="1" applyAlignment="1">
      <alignment horizontal="center" vertical="top" wrapText="1"/>
    </xf>
    <xf numFmtId="49" fontId="5" fillId="3" borderId="57" xfId="0" applyNumberFormat="1" applyFont="1" applyFill="1" applyBorder="1" applyAlignment="1">
      <alignment horizontal="center" vertical="top" wrapText="1"/>
    </xf>
    <xf numFmtId="49" fontId="10" fillId="2" borderId="54" xfId="0" applyNumberFormat="1" applyFont="1" applyFill="1" applyBorder="1" applyAlignment="1">
      <alignment horizontal="center" vertical="center" wrapText="1"/>
    </xf>
    <xf numFmtId="49" fontId="10" fillId="2" borderId="53" xfId="0" applyNumberFormat="1" applyFont="1" applyFill="1" applyBorder="1" applyAlignment="1">
      <alignment horizontal="center" vertical="center" wrapText="1"/>
    </xf>
    <xf numFmtId="49" fontId="21" fillId="2" borderId="53" xfId="0" applyNumberFormat="1" applyFont="1" applyFill="1" applyBorder="1" applyAlignment="1">
      <alignment horizontal="center" vertical="center" wrapText="1"/>
    </xf>
    <xf numFmtId="49" fontId="10" fillId="2" borderId="55" xfId="0" applyNumberFormat="1" applyFont="1" applyFill="1" applyBorder="1" applyAlignment="1">
      <alignment horizontal="center" vertical="center" wrapText="1"/>
    </xf>
    <xf numFmtId="49" fontId="5" fillId="2" borderId="56" xfId="0" applyNumberFormat="1" applyFont="1" applyFill="1" applyBorder="1" applyAlignment="1">
      <alignment horizontal="center" vertical="center" wrapText="1"/>
    </xf>
    <xf numFmtId="49" fontId="5" fillId="2" borderId="57" xfId="0" applyNumberFormat="1" applyFont="1" applyFill="1" applyBorder="1" applyAlignment="1">
      <alignment horizontal="center" vertical="center" wrapText="1"/>
    </xf>
    <xf numFmtId="49" fontId="21" fillId="2" borderId="55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wrapText="1"/>
    </xf>
    <xf numFmtId="49" fontId="10" fillId="2" borderId="55" xfId="0" applyNumberFormat="1" applyFont="1" applyFill="1" applyBorder="1" applyAlignment="1">
      <alignment horizontal="center" vertical="center"/>
    </xf>
    <xf numFmtId="49" fontId="10" fillId="2" borderId="58" xfId="0" applyNumberFormat="1" applyFont="1" applyFill="1" applyBorder="1" applyAlignment="1">
      <alignment horizontal="center" vertical="center" wrapText="1"/>
    </xf>
    <xf numFmtId="49" fontId="21" fillId="2" borderId="20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49" fontId="25" fillId="2" borderId="22" xfId="0" applyNumberFormat="1" applyFont="1" applyFill="1" applyBorder="1" applyAlignment="1">
      <alignment horizontal="center" vertical="center" wrapText="1"/>
    </xf>
    <xf numFmtId="0" fontId="21" fillId="0" borderId="48" xfId="0" applyFont="1" applyFill="1" applyBorder="1"/>
    <xf numFmtId="49" fontId="21" fillId="2" borderId="59" xfId="0" applyNumberFormat="1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49" fontId="25" fillId="2" borderId="23" xfId="0" applyNumberFormat="1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left" vertical="center" wrapText="1"/>
    </xf>
    <xf numFmtId="2" fontId="10" fillId="2" borderId="53" xfId="3" quotePrefix="1" applyNumberFormat="1" applyFont="1" applyFill="1" applyBorder="1" applyAlignment="1">
      <alignment horizontal="left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10" fillId="2" borderId="58" xfId="0" applyFont="1" applyFill="1" applyBorder="1" applyAlignment="1">
      <alignment horizontal="left" vertical="center" wrapText="1"/>
    </xf>
    <xf numFmtId="0" fontId="10" fillId="2" borderId="59" xfId="0" applyFont="1" applyFill="1" applyBorder="1" applyAlignment="1">
      <alignment horizontal="left" vertical="center" wrapText="1"/>
    </xf>
    <xf numFmtId="168" fontId="5" fillId="3" borderId="31" xfId="2" applyNumberFormat="1" applyFont="1" applyFill="1" applyBorder="1" applyAlignment="1">
      <alignment horizontal="center" vertical="top" wrapText="1"/>
    </xf>
    <xf numFmtId="167" fontId="5" fillId="2" borderId="31" xfId="2" applyNumberFormat="1" applyFont="1" applyFill="1" applyBorder="1" applyAlignment="1">
      <alignment horizontal="center" vertical="center"/>
    </xf>
    <xf numFmtId="168" fontId="5" fillId="3" borderId="48" xfId="2" applyNumberFormat="1" applyFont="1" applyFill="1" applyBorder="1" applyAlignment="1">
      <alignment horizontal="center" vertical="top" wrapText="1"/>
    </xf>
    <xf numFmtId="168" fontId="5" fillId="3" borderId="37" xfId="2" applyNumberFormat="1" applyFont="1" applyFill="1" applyBorder="1" applyAlignment="1">
      <alignment horizontal="center" vertical="top" wrapText="1"/>
    </xf>
    <xf numFmtId="167" fontId="10" fillId="2" borderId="47" xfId="2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 wrapText="1"/>
    </xf>
    <xf numFmtId="1" fontId="5" fillId="2" borderId="20" xfId="0" applyNumberFormat="1" applyFont="1" applyFill="1" applyBorder="1" applyAlignment="1">
      <alignment horizontal="center" vertical="center" wrapText="1"/>
    </xf>
    <xf numFmtId="1" fontId="10" fillId="2" borderId="20" xfId="0" applyNumberFormat="1" applyFont="1" applyFill="1" applyBorder="1" applyAlignment="1">
      <alignment horizontal="center" vertical="justify" wrapText="1"/>
    </xf>
    <xf numFmtId="165" fontId="10" fillId="2" borderId="20" xfId="0" applyNumberFormat="1" applyFont="1" applyFill="1" applyBorder="1" applyAlignment="1">
      <alignment horizontal="center" vertical="center" wrapText="1"/>
    </xf>
    <xf numFmtId="1" fontId="10" fillId="2" borderId="59" xfId="0" applyNumberFormat="1" applyFont="1" applyFill="1" applyBorder="1" applyAlignment="1">
      <alignment horizontal="center" vertical="center" wrapText="1"/>
    </xf>
    <xf numFmtId="167" fontId="5" fillId="2" borderId="19" xfId="2" applyNumberFormat="1" applyFont="1" applyFill="1" applyBorder="1" applyAlignment="1">
      <alignment horizontal="center" vertical="center" wrapText="1"/>
    </xf>
    <xf numFmtId="167" fontId="5" fillId="2" borderId="57" xfId="2" applyNumberFormat="1" applyFont="1" applyFill="1" applyBorder="1" applyAlignment="1">
      <alignment horizontal="center" vertical="center"/>
    </xf>
    <xf numFmtId="167" fontId="10" fillId="2" borderId="60" xfId="2" applyNumberFormat="1" applyFont="1" applyFill="1" applyBorder="1" applyAlignment="1">
      <alignment horizontal="center" vertical="center" wrapText="1"/>
    </xf>
    <xf numFmtId="167" fontId="21" fillId="2" borderId="20" xfId="2" applyNumberFormat="1" applyFont="1" applyFill="1" applyBorder="1" applyAlignment="1">
      <alignment horizontal="center" vertical="center" wrapText="1"/>
    </xf>
    <xf numFmtId="167" fontId="5" fillId="2" borderId="60" xfId="2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justify" wrapText="1"/>
    </xf>
    <xf numFmtId="167" fontId="10" fillId="2" borderId="59" xfId="2" applyNumberFormat="1" applyFont="1" applyFill="1" applyBorder="1" applyAlignment="1">
      <alignment horizontal="center" vertical="center" wrapText="1"/>
    </xf>
    <xf numFmtId="167" fontId="5" fillId="2" borderId="21" xfId="2" applyNumberFormat="1" applyFont="1" applyFill="1" applyBorder="1" applyAlignment="1">
      <alignment horizontal="center" vertical="center" wrapText="1"/>
    </xf>
    <xf numFmtId="167" fontId="10" fillId="2" borderId="21" xfId="2" applyNumberFormat="1" applyFont="1" applyFill="1" applyBorder="1" applyAlignment="1">
      <alignment horizontal="center" vertical="center" wrapText="1"/>
    </xf>
    <xf numFmtId="1" fontId="10" fillId="2" borderId="19" xfId="0" applyNumberFormat="1" applyFont="1" applyFill="1" applyBorder="1" applyAlignment="1">
      <alignment horizontal="center" vertical="center" wrapText="1"/>
    </xf>
    <xf numFmtId="167" fontId="5" fillId="3" borderId="26" xfId="2" applyNumberFormat="1" applyFont="1" applyFill="1" applyBorder="1" applyAlignment="1">
      <alignment horizontal="center" vertical="center" wrapText="1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60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167" fontId="21" fillId="2" borderId="30" xfId="2" applyNumberFormat="1" applyFont="1" applyFill="1" applyBorder="1" applyAlignment="1">
      <alignment horizontal="center" vertical="center"/>
    </xf>
    <xf numFmtId="1" fontId="21" fillId="2" borderId="30" xfId="0" applyNumberFormat="1" applyFont="1" applyFill="1" applyBorder="1" applyAlignment="1">
      <alignment horizontal="center" vertical="center" wrapText="1"/>
    </xf>
    <xf numFmtId="167" fontId="21" fillId="2" borderId="59" xfId="2" applyNumberFormat="1" applyFont="1" applyFill="1" applyBorder="1" applyAlignment="1">
      <alignment horizontal="center" vertical="center" wrapText="1"/>
    </xf>
    <xf numFmtId="167" fontId="21" fillId="2" borderId="24" xfId="2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67" fontId="21" fillId="2" borderId="20" xfId="2" applyNumberFormat="1" applyFont="1" applyFill="1" applyBorder="1" applyAlignment="1">
      <alignment horizontal="center" vertical="center"/>
    </xf>
    <xf numFmtId="167" fontId="5" fillId="2" borderId="36" xfId="2" applyNumberFormat="1" applyFont="1" applyFill="1" applyBorder="1" applyAlignment="1">
      <alignment horizontal="center" vertical="center" wrapText="1"/>
    </xf>
    <xf numFmtId="168" fontId="5" fillId="2" borderId="36" xfId="2" applyNumberFormat="1" applyFont="1" applyFill="1" applyBorder="1" applyAlignment="1">
      <alignment horizontal="center" vertical="top" wrapText="1"/>
    </xf>
    <xf numFmtId="168" fontId="5" fillId="2" borderId="36" xfId="2" applyNumberFormat="1" applyFont="1" applyFill="1" applyBorder="1" applyAlignment="1">
      <alignment horizontal="center" vertical="center" wrapText="1"/>
    </xf>
    <xf numFmtId="2" fontId="5" fillId="2" borderId="36" xfId="2" applyNumberFormat="1" applyFont="1" applyFill="1" applyBorder="1" applyAlignment="1">
      <alignment horizontal="center" vertical="center" wrapText="1"/>
    </xf>
    <xf numFmtId="167" fontId="5" fillId="2" borderId="47" xfId="2" applyNumberFormat="1" applyFont="1" applyFill="1" applyBorder="1" applyAlignment="1">
      <alignment horizontal="center" vertical="center" wrapText="1"/>
    </xf>
    <xf numFmtId="167" fontId="5" fillId="2" borderId="49" xfId="2" applyNumberFormat="1" applyFont="1" applyFill="1" applyBorder="1" applyAlignment="1">
      <alignment horizontal="center" vertical="center" wrapText="1"/>
    </xf>
    <xf numFmtId="168" fontId="5" fillId="2" borderId="34" xfId="2" applyNumberFormat="1" applyFont="1" applyFill="1" applyBorder="1" applyAlignment="1">
      <alignment horizontal="center" vertical="center" wrapText="1"/>
    </xf>
    <xf numFmtId="167" fontId="5" fillId="2" borderId="51" xfId="2" applyNumberFormat="1" applyFont="1" applyFill="1" applyBorder="1" applyAlignment="1">
      <alignment horizontal="center" vertical="center" wrapText="1"/>
    </xf>
    <xf numFmtId="167" fontId="5" fillId="2" borderId="36" xfId="2" applyNumberFormat="1" applyFont="1" applyFill="1" applyBorder="1" applyAlignment="1">
      <alignment horizontal="center" vertical="top" wrapText="1"/>
    </xf>
    <xf numFmtId="2" fontId="5" fillId="2" borderId="36" xfId="2" applyNumberFormat="1" applyFont="1" applyFill="1" applyBorder="1" applyAlignment="1">
      <alignment horizontal="center" vertical="top" wrapText="1"/>
    </xf>
    <xf numFmtId="167" fontId="5" fillId="2" borderId="36" xfId="2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2" fillId="0" borderId="44" xfId="0" applyNumberFormat="1" applyFont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49" fontId="22" fillId="0" borderId="42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49" fontId="22" fillId="0" borderId="15" xfId="0" applyNumberFormat="1" applyFont="1" applyBorder="1" applyAlignment="1" applyProtection="1">
      <alignment horizontal="center" vertical="center" wrapText="1"/>
      <protection locked="0"/>
    </xf>
    <xf numFmtId="49" fontId="22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Border="1" applyAlignment="1" applyProtection="1">
      <alignment horizontal="center" vertical="center" wrapText="1"/>
      <protection locked="0"/>
    </xf>
    <xf numFmtId="49" fontId="5" fillId="0" borderId="34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0" fillId="0" borderId="56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</cellXfs>
  <cellStyles count="4">
    <cellStyle name="Звичайний_Додаток _ 3 зм_ни 4575" xfId="1"/>
    <cellStyle name="Обычный" xfId="0" builtinId="0"/>
    <cellStyle name="Обычный 2" xfId="3"/>
    <cellStyle name="Финансовый" xfId="2" builtinId="3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06"/>
  <sheetViews>
    <sheetView tabSelected="1" view="pageBreakPreview" zoomScale="75" zoomScaleNormal="100" zoomScaleSheetLayoutView="75" workbookViewId="0">
      <selection activeCell="K17" sqref="K17"/>
    </sheetView>
  </sheetViews>
  <sheetFormatPr defaultColWidth="9.140625" defaultRowHeight="12.75" x14ac:dyDescent="0.2"/>
  <cols>
    <col min="1" max="1" width="15.85546875" style="1" customWidth="1"/>
    <col min="2" max="2" width="17" style="5" customWidth="1"/>
    <col min="3" max="3" width="14.85546875" style="5" customWidth="1"/>
    <col min="4" max="4" width="65.5703125" style="1" customWidth="1"/>
    <col min="5" max="5" width="20.140625" style="1" customWidth="1"/>
    <col min="6" max="6" width="19.140625" style="1" customWidth="1"/>
    <col min="7" max="7" width="18.140625" style="1" customWidth="1"/>
    <col min="8" max="8" width="18.85546875" style="1" customWidth="1"/>
    <col min="9" max="9" width="15.140625" style="1" customWidth="1"/>
    <col min="10" max="10" width="18" style="1" customWidth="1"/>
    <col min="11" max="11" width="17.7109375" style="1" customWidth="1"/>
    <col min="12" max="12" width="16.85546875" style="1" customWidth="1"/>
    <col min="13" max="13" width="14.7109375" style="1" customWidth="1"/>
    <col min="14" max="14" width="14.5703125" style="1" customWidth="1"/>
    <col min="15" max="15" width="18.7109375" style="1" customWidth="1"/>
    <col min="16" max="16" width="21.42578125" style="1" customWidth="1"/>
    <col min="17" max="17" width="18.7109375" style="1" customWidth="1"/>
    <col min="18" max="18" width="16" style="1" customWidth="1"/>
    <col min="19" max="16384" width="9.140625" style="1"/>
  </cols>
  <sheetData>
    <row r="1" spans="1:31" ht="19.5" customHeight="1" x14ac:dyDescent="0.3">
      <c r="A1" s="33"/>
      <c r="B1" s="34"/>
      <c r="C1" s="34"/>
      <c r="D1" s="33"/>
      <c r="E1" s="33"/>
      <c r="F1" s="33"/>
      <c r="G1" s="33"/>
      <c r="H1" s="33"/>
      <c r="I1" s="33"/>
      <c r="J1" s="33"/>
      <c r="K1" s="35"/>
      <c r="L1" s="32"/>
      <c r="M1" s="32"/>
      <c r="N1" s="308" t="s">
        <v>52</v>
      </c>
      <c r="O1" s="308"/>
      <c r="P1" s="15"/>
    </row>
    <row r="2" spans="1:31" ht="30" customHeight="1" x14ac:dyDescent="0.2">
      <c r="A2" s="33"/>
      <c r="B2" s="34"/>
      <c r="C2" s="34"/>
      <c r="D2" s="33"/>
      <c r="E2" s="33"/>
      <c r="F2" s="33"/>
      <c r="G2" s="33"/>
      <c r="H2" s="33"/>
      <c r="I2" s="33"/>
      <c r="J2" s="37"/>
      <c r="K2" s="38"/>
      <c r="L2" s="309" t="s">
        <v>160</v>
      </c>
      <c r="M2" s="309"/>
      <c r="N2" s="309"/>
      <c r="O2" s="309"/>
      <c r="P2" s="309"/>
    </row>
    <row r="3" spans="1:31" ht="18" customHeight="1" x14ac:dyDescent="0.3">
      <c r="A3" s="33"/>
      <c r="B3" s="34"/>
      <c r="C3" s="34"/>
      <c r="D3" s="39"/>
      <c r="E3" s="33"/>
      <c r="F3" s="33"/>
      <c r="G3" s="33"/>
      <c r="H3" s="33"/>
      <c r="I3" s="33"/>
      <c r="J3" s="33"/>
      <c r="K3" s="307" t="s">
        <v>207</v>
      </c>
      <c r="L3" s="307"/>
      <c r="M3" s="307"/>
      <c r="N3" s="307"/>
      <c r="O3" s="307"/>
      <c r="P3" s="49"/>
    </row>
    <row r="4" spans="1:31" ht="15" customHeight="1" x14ac:dyDescent="0.3">
      <c r="A4" s="33"/>
      <c r="B4" s="34"/>
      <c r="C4" s="34"/>
      <c r="D4" s="39"/>
      <c r="E4" s="33"/>
      <c r="F4" s="33"/>
      <c r="G4" s="33"/>
      <c r="H4" s="33"/>
      <c r="I4" s="33"/>
      <c r="J4" s="33"/>
      <c r="K4" s="33"/>
      <c r="L4" s="40"/>
      <c r="M4" s="40"/>
      <c r="N4" s="40"/>
      <c r="O4" s="40"/>
      <c r="P4" s="36"/>
    </row>
    <row r="5" spans="1:31" ht="36" customHeight="1" thickBot="1" x14ac:dyDescent="0.35">
      <c r="A5" s="51"/>
      <c r="B5" s="313" t="s">
        <v>151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6.5" customHeight="1" thickBot="1" x14ac:dyDescent="0.35">
      <c r="A6" s="51"/>
      <c r="B6" s="251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3" t="s">
        <v>47</v>
      </c>
    </row>
    <row r="7" spans="1:31" ht="24.75" customHeight="1" thickBot="1" x14ac:dyDescent="0.25">
      <c r="A7" s="351" t="s">
        <v>41</v>
      </c>
      <c r="B7" s="310" t="s">
        <v>42</v>
      </c>
      <c r="C7" s="354" t="s">
        <v>43</v>
      </c>
      <c r="D7" s="310" t="s">
        <v>54</v>
      </c>
      <c r="E7" s="314" t="s">
        <v>12</v>
      </c>
      <c r="F7" s="315"/>
      <c r="G7" s="315"/>
      <c r="H7" s="315"/>
      <c r="I7" s="316"/>
      <c r="J7" s="314" t="s">
        <v>13</v>
      </c>
      <c r="K7" s="315"/>
      <c r="L7" s="315"/>
      <c r="M7" s="315"/>
      <c r="N7" s="315"/>
      <c r="O7" s="316"/>
      <c r="P7" s="329" t="s">
        <v>2</v>
      </c>
    </row>
    <row r="8" spans="1:31" ht="14.25" customHeight="1" x14ac:dyDescent="0.3">
      <c r="A8" s="352"/>
      <c r="B8" s="311"/>
      <c r="C8" s="355"/>
      <c r="D8" s="311"/>
      <c r="E8" s="347" t="s">
        <v>44</v>
      </c>
      <c r="F8" s="332" t="s">
        <v>3</v>
      </c>
      <c r="G8" s="335" t="s">
        <v>53</v>
      </c>
      <c r="H8" s="335"/>
      <c r="I8" s="342" t="s">
        <v>4</v>
      </c>
      <c r="J8" s="336" t="s">
        <v>44</v>
      </c>
      <c r="K8" s="339" t="s">
        <v>45</v>
      </c>
      <c r="L8" s="319" t="s">
        <v>3</v>
      </c>
      <c r="M8" s="322" t="s">
        <v>46</v>
      </c>
      <c r="N8" s="322"/>
      <c r="O8" s="323" t="s">
        <v>4</v>
      </c>
      <c r="P8" s="330"/>
    </row>
    <row r="9" spans="1:31" ht="14.25" customHeight="1" x14ac:dyDescent="0.2">
      <c r="A9" s="352"/>
      <c r="B9" s="311"/>
      <c r="C9" s="355"/>
      <c r="D9" s="311"/>
      <c r="E9" s="348"/>
      <c r="F9" s="333"/>
      <c r="G9" s="345" t="s">
        <v>0</v>
      </c>
      <c r="H9" s="345" t="s">
        <v>1</v>
      </c>
      <c r="I9" s="343"/>
      <c r="J9" s="337"/>
      <c r="K9" s="340"/>
      <c r="L9" s="320"/>
      <c r="M9" s="317" t="s">
        <v>0</v>
      </c>
      <c r="N9" s="326" t="s">
        <v>1</v>
      </c>
      <c r="O9" s="324"/>
      <c r="P9" s="331"/>
    </row>
    <row r="10" spans="1:31" ht="150.75" customHeight="1" thickBot="1" x14ac:dyDescent="0.25">
      <c r="A10" s="353"/>
      <c r="B10" s="312"/>
      <c r="C10" s="356"/>
      <c r="D10" s="312"/>
      <c r="E10" s="349"/>
      <c r="F10" s="334"/>
      <c r="G10" s="346"/>
      <c r="H10" s="346"/>
      <c r="I10" s="344"/>
      <c r="J10" s="338"/>
      <c r="K10" s="341"/>
      <c r="L10" s="321"/>
      <c r="M10" s="318"/>
      <c r="N10" s="327"/>
      <c r="O10" s="325"/>
      <c r="P10" s="331"/>
    </row>
    <row r="11" spans="1:31" ht="17.25" customHeight="1" thickBot="1" x14ac:dyDescent="0.35">
      <c r="A11" s="234">
        <v>1</v>
      </c>
      <c r="B11" s="55">
        <v>2</v>
      </c>
      <c r="C11" s="56">
        <v>3</v>
      </c>
      <c r="D11" s="54">
        <v>4</v>
      </c>
      <c r="E11" s="57">
        <v>5</v>
      </c>
      <c r="F11" s="58">
        <v>6</v>
      </c>
      <c r="G11" s="59">
        <v>7</v>
      </c>
      <c r="H11" s="59">
        <v>8</v>
      </c>
      <c r="I11" s="60">
        <v>9</v>
      </c>
      <c r="J11" s="54">
        <v>10</v>
      </c>
      <c r="K11" s="61">
        <v>11</v>
      </c>
      <c r="L11" s="62">
        <v>12</v>
      </c>
      <c r="M11" s="62">
        <v>13</v>
      </c>
      <c r="N11" s="62">
        <v>14</v>
      </c>
      <c r="O11" s="63">
        <v>15</v>
      </c>
      <c r="P11" s="64" t="s">
        <v>6</v>
      </c>
    </row>
    <row r="12" spans="1:31" ht="27" customHeight="1" thickBot="1" x14ac:dyDescent="0.25">
      <c r="A12" s="235" t="s">
        <v>50</v>
      </c>
      <c r="B12" s="65"/>
      <c r="C12" s="66"/>
      <c r="D12" s="67" t="s">
        <v>94</v>
      </c>
      <c r="E12" s="267">
        <f>E13</f>
        <v>22621843.73</v>
      </c>
      <c r="F12" s="68">
        <f t="shared" ref="F12:P12" si="0">F13</f>
        <v>22621843.73</v>
      </c>
      <c r="G12" s="69">
        <f t="shared" si="0"/>
        <v>6455584</v>
      </c>
      <c r="H12" s="69">
        <f t="shared" si="0"/>
        <v>787780</v>
      </c>
      <c r="I12" s="70">
        <v>0</v>
      </c>
      <c r="J12" s="71">
        <f t="shared" si="0"/>
        <v>3216887</v>
      </c>
      <c r="K12" s="72">
        <f t="shared" si="0"/>
        <v>3176887</v>
      </c>
      <c r="L12" s="69">
        <f t="shared" si="0"/>
        <v>40000</v>
      </c>
      <c r="M12" s="73">
        <v>0</v>
      </c>
      <c r="N12" s="73">
        <v>0</v>
      </c>
      <c r="O12" s="74">
        <f t="shared" si="0"/>
        <v>3176887</v>
      </c>
      <c r="P12" s="75">
        <f t="shared" si="0"/>
        <v>25838730.73</v>
      </c>
      <c r="Q12" s="50"/>
    </row>
    <row r="13" spans="1:31" ht="26.25" customHeight="1" thickBot="1" x14ac:dyDescent="0.25">
      <c r="A13" s="236" t="s">
        <v>14</v>
      </c>
      <c r="B13" s="76"/>
      <c r="C13" s="77"/>
      <c r="D13" s="256" t="s">
        <v>94</v>
      </c>
      <c r="E13" s="268">
        <f>E14+E15+E22+E32+E37+E38+E39+E40+E44+E47+E48+E49+E54+E56+E57+E50+E27+E51</f>
        <v>22621843.73</v>
      </c>
      <c r="F13" s="265">
        <f>F14+F15+F22+F32+F37+F38+F39+F40+F44+F47+F48+F49+F54+F56+F57+F50+F27+F51</f>
        <v>22621843.73</v>
      </c>
      <c r="G13" s="78">
        <f>G14+G15+G22+G32+G37+G38+G39+G40+G44+G47+G48+G49+G54+G56+G57+G50+G27+G51</f>
        <v>6455584</v>
      </c>
      <c r="H13" s="78">
        <f>H14+H15+H22+H32+H37+H38+H39+H40+H44+H47+H48+H49+H54+H56+H57+H50+H27+H51</f>
        <v>787780</v>
      </c>
      <c r="I13" s="78">
        <f>I14+I15+I22+I32+I37+I38+I39+I40+I44+I47+I48+I49+I54+I56+I57+I50+I27+I51</f>
        <v>0</v>
      </c>
      <c r="J13" s="107">
        <f>J14+J15+J22+J27+J32+J37+J38+J39+J40+J44+J47+J48+J49+J50+J51+J52+J53+J54+J55+J56+J57</f>
        <v>3216887</v>
      </c>
      <c r="K13" s="107">
        <f>K14+K15+K22+K27+K32+K37+K38+K39+K40+K44+K47+K48+K49+K50+K51+K52+K53+K54+K55+K56+K57</f>
        <v>3176887</v>
      </c>
      <c r="L13" s="107">
        <f>L14+L15+L22+L32+L37+L38+L39+L40+L44+L47+L48+L49+L54+L56+L57+L50+L27+L51</f>
        <v>40000</v>
      </c>
      <c r="M13" s="78">
        <f>M14+M15+M22+M32+M37+M38+M39+M40+M44+M47+M48+M49+M54+M56+M57+M50+M27+M51</f>
        <v>0</v>
      </c>
      <c r="N13" s="78">
        <f>N14+N15+N22+N32+N37+N38+N39+N40+N44+N47+N48+N49+N54+N56+N57+N50+N27+N51</f>
        <v>0</v>
      </c>
      <c r="O13" s="78">
        <f>O14+O15+O22+O27+O32+O37+O38+O39+O40+O44+O47+O48+O49+O50+O51+O52+O53+O54+O55+O56+O57</f>
        <v>3176887</v>
      </c>
      <c r="P13" s="78">
        <f>P14+P15+P22+P27+P32+P37+P38+P39+P40+P44+P47+P48+P49+P50+P51+P52+P53+P54+P55+P56+P57</f>
        <v>25838730.73</v>
      </c>
      <c r="Q13" s="50"/>
    </row>
    <row r="14" spans="1:31" ht="103.5" customHeight="1" x14ac:dyDescent="0.2">
      <c r="A14" s="237" t="s">
        <v>21</v>
      </c>
      <c r="B14" s="113" t="s">
        <v>22</v>
      </c>
      <c r="C14" s="114" t="s">
        <v>5</v>
      </c>
      <c r="D14" s="220" t="s">
        <v>18</v>
      </c>
      <c r="E14" s="115">
        <f>F14</f>
        <v>8398636</v>
      </c>
      <c r="F14" s="116">
        <f>8171942+101052+125642</f>
        <v>8398636</v>
      </c>
      <c r="G14" s="117">
        <f>6233226-13403</f>
        <v>6219823</v>
      </c>
      <c r="H14" s="117">
        <v>168554</v>
      </c>
      <c r="I14" s="270"/>
      <c r="J14" s="225">
        <f>K14+N14</f>
        <v>183200</v>
      </c>
      <c r="K14" s="119">
        <f>84000+99200</f>
        <v>183200</v>
      </c>
      <c r="L14" s="120"/>
      <c r="M14" s="120"/>
      <c r="N14" s="120"/>
      <c r="O14" s="288">
        <f>84000+99200</f>
        <v>183200</v>
      </c>
      <c r="P14" s="199">
        <f t="shared" ref="P14:P84" si="1">E14+J14</f>
        <v>8581836</v>
      </c>
      <c r="Q14" s="50"/>
      <c r="R14" s="50"/>
    </row>
    <row r="15" spans="1:31" ht="42" customHeight="1" x14ac:dyDescent="0.2">
      <c r="A15" s="238" t="s">
        <v>110</v>
      </c>
      <c r="B15" s="121" t="s">
        <v>11</v>
      </c>
      <c r="C15" s="122" t="s">
        <v>111</v>
      </c>
      <c r="D15" s="108" t="s">
        <v>209</v>
      </c>
      <c r="E15" s="115">
        <f>F15</f>
        <v>351309</v>
      </c>
      <c r="F15" s="82">
        <f>20000+331309</f>
        <v>351309</v>
      </c>
      <c r="G15" s="123">
        <v>235761</v>
      </c>
      <c r="H15" s="123">
        <v>12821</v>
      </c>
      <c r="I15" s="127"/>
      <c r="J15" s="86"/>
      <c r="K15" s="124"/>
      <c r="L15" s="123"/>
      <c r="M15" s="123"/>
      <c r="N15" s="123"/>
      <c r="O15" s="230"/>
      <c r="P15" s="296">
        <f t="shared" si="1"/>
        <v>351309</v>
      </c>
      <c r="Q15" s="50"/>
      <c r="R15" s="7"/>
      <c r="S15" s="7"/>
      <c r="T15" s="7"/>
    </row>
    <row r="16" spans="1:31" ht="54.75" hidden="1" customHeight="1" x14ac:dyDescent="0.2">
      <c r="A16" s="238" t="s">
        <v>121</v>
      </c>
      <c r="B16" s="121" t="s">
        <v>122</v>
      </c>
      <c r="C16" s="122" t="s">
        <v>123</v>
      </c>
      <c r="D16" s="108" t="s">
        <v>124</v>
      </c>
      <c r="E16" s="115">
        <f t="shared" ref="E16:E21" si="2">F16</f>
        <v>0</v>
      </c>
      <c r="F16" s="82"/>
      <c r="G16" s="125"/>
      <c r="H16" s="125"/>
      <c r="I16" s="127"/>
      <c r="J16" s="86"/>
      <c r="K16" s="124"/>
      <c r="L16" s="123"/>
      <c r="M16" s="123"/>
      <c r="N16" s="123"/>
      <c r="O16" s="230"/>
      <c r="P16" s="296">
        <f t="shared" si="1"/>
        <v>0</v>
      </c>
      <c r="Q16" s="50"/>
      <c r="R16" s="7"/>
      <c r="S16" s="7"/>
      <c r="T16" s="7"/>
    </row>
    <row r="17" spans="1:20" ht="54.75" customHeight="1" x14ac:dyDescent="0.2">
      <c r="A17" s="238"/>
      <c r="B17" s="121"/>
      <c r="C17" s="122"/>
      <c r="D17" s="108" t="s">
        <v>143</v>
      </c>
      <c r="E17" s="115">
        <f t="shared" si="2"/>
        <v>72798</v>
      </c>
      <c r="F17" s="111">
        <f>20000+52798</f>
        <v>72798</v>
      </c>
      <c r="G17" s="123">
        <v>34196</v>
      </c>
      <c r="H17" s="123">
        <v>1895</v>
      </c>
      <c r="I17" s="127"/>
      <c r="J17" s="86"/>
      <c r="K17" s="126"/>
      <c r="L17" s="123"/>
      <c r="M17" s="123"/>
      <c r="N17" s="123"/>
      <c r="O17" s="230"/>
      <c r="P17" s="296"/>
      <c r="Q17" s="50"/>
      <c r="R17" s="7"/>
      <c r="S17" s="7"/>
      <c r="T17" s="7"/>
    </row>
    <row r="18" spans="1:20" ht="54.75" customHeight="1" x14ac:dyDescent="0.2">
      <c r="A18" s="238"/>
      <c r="B18" s="121"/>
      <c r="C18" s="122"/>
      <c r="D18" s="108" t="s">
        <v>156</v>
      </c>
      <c r="E18" s="115">
        <f t="shared" si="2"/>
        <v>66343</v>
      </c>
      <c r="F18" s="111">
        <v>66343</v>
      </c>
      <c r="G18" s="123">
        <v>52730</v>
      </c>
      <c r="H18" s="123">
        <v>2013</v>
      </c>
      <c r="I18" s="127"/>
      <c r="J18" s="86"/>
      <c r="K18" s="126"/>
      <c r="L18" s="123"/>
      <c r="M18" s="123"/>
      <c r="N18" s="123"/>
      <c r="O18" s="230"/>
      <c r="P18" s="296"/>
      <c r="Q18" s="50"/>
      <c r="R18" s="7"/>
      <c r="S18" s="7"/>
      <c r="T18" s="7"/>
    </row>
    <row r="19" spans="1:20" ht="54.75" customHeight="1" x14ac:dyDescent="0.2">
      <c r="A19" s="238"/>
      <c r="B19" s="121"/>
      <c r="C19" s="122"/>
      <c r="D19" s="108" t="s">
        <v>145</v>
      </c>
      <c r="E19" s="115">
        <f t="shared" si="2"/>
        <v>90894</v>
      </c>
      <c r="F19" s="111">
        <v>90894</v>
      </c>
      <c r="G19" s="123">
        <v>68289</v>
      </c>
      <c r="H19" s="123">
        <v>4561</v>
      </c>
      <c r="I19" s="127"/>
      <c r="J19" s="86"/>
      <c r="K19" s="126"/>
      <c r="L19" s="123"/>
      <c r="M19" s="123"/>
      <c r="N19" s="123"/>
      <c r="O19" s="230"/>
      <c r="P19" s="296"/>
      <c r="Q19" s="50"/>
      <c r="R19" s="7"/>
      <c r="S19" s="7"/>
      <c r="T19" s="7"/>
    </row>
    <row r="20" spans="1:20" ht="54.75" customHeight="1" x14ac:dyDescent="0.2">
      <c r="A20" s="238"/>
      <c r="B20" s="121"/>
      <c r="C20" s="122"/>
      <c r="D20" s="108" t="s">
        <v>146</v>
      </c>
      <c r="E20" s="115">
        <f t="shared" si="2"/>
        <v>63380</v>
      </c>
      <c r="F20" s="111">
        <v>63380</v>
      </c>
      <c r="G20" s="123">
        <v>43050</v>
      </c>
      <c r="H20" s="123">
        <v>2274</v>
      </c>
      <c r="I20" s="127"/>
      <c r="J20" s="86"/>
      <c r="K20" s="126"/>
      <c r="L20" s="123"/>
      <c r="M20" s="123"/>
      <c r="N20" s="123"/>
      <c r="O20" s="230"/>
      <c r="P20" s="296"/>
      <c r="Q20" s="50"/>
      <c r="R20" s="7"/>
      <c r="S20" s="7"/>
      <c r="T20" s="7"/>
    </row>
    <row r="21" spans="1:20" ht="54.75" customHeight="1" x14ac:dyDescent="0.2">
      <c r="A21" s="238"/>
      <c r="B21" s="121"/>
      <c r="C21" s="122"/>
      <c r="D21" s="108" t="s">
        <v>208</v>
      </c>
      <c r="E21" s="115">
        <f t="shared" si="2"/>
        <v>57894</v>
      </c>
      <c r="F21" s="111">
        <v>57894</v>
      </c>
      <c r="G21" s="123">
        <v>37496</v>
      </c>
      <c r="H21" s="123">
        <v>2078</v>
      </c>
      <c r="I21" s="127"/>
      <c r="J21" s="86"/>
      <c r="K21" s="126"/>
      <c r="L21" s="123"/>
      <c r="M21" s="123"/>
      <c r="N21" s="123"/>
      <c r="O21" s="230"/>
      <c r="P21" s="296"/>
      <c r="Q21" s="50"/>
      <c r="R21" s="7"/>
      <c r="S21" s="7"/>
      <c r="T21" s="7"/>
    </row>
    <row r="22" spans="1:20" ht="66.75" customHeight="1" x14ac:dyDescent="0.2">
      <c r="A22" s="238" t="s">
        <v>97</v>
      </c>
      <c r="B22" s="121" t="s">
        <v>99</v>
      </c>
      <c r="C22" s="122" t="s">
        <v>98</v>
      </c>
      <c r="D22" s="108" t="s">
        <v>202</v>
      </c>
      <c r="E22" s="86">
        <f>F22</f>
        <v>6037691</v>
      </c>
      <c r="F22" s="127">
        <f>F23+F24+F25+F26</f>
        <v>6037691</v>
      </c>
      <c r="G22" s="125">
        <f t="shared" ref="G22:I22" si="3">G23+G24+G25+G26</f>
        <v>0</v>
      </c>
      <c r="H22" s="125">
        <f t="shared" si="3"/>
        <v>0</v>
      </c>
      <c r="I22" s="271">
        <f t="shared" si="3"/>
        <v>0</v>
      </c>
      <c r="J22" s="86">
        <f>J24+55300</f>
        <v>79300</v>
      </c>
      <c r="K22" s="127">
        <f>K24+55300</f>
        <v>79300</v>
      </c>
      <c r="L22" s="123">
        <f t="shared" ref="L22:N22" si="4">L24</f>
        <v>0</v>
      </c>
      <c r="M22" s="123">
        <f t="shared" si="4"/>
        <v>0</v>
      </c>
      <c r="N22" s="123">
        <f t="shared" si="4"/>
        <v>0</v>
      </c>
      <c r="O22" s="230">
        <f>O24+55300</f>
        <v>79300</v>
      </c>
      <c r="P22" s="296">
        <f t="shared" si="1"/>
        <v>6116991</v>
      </c>
      <c r="Q22" s="50"/>
      <c r="R22" s="7"/>
      <c r="S22" s="7"/>
      <c r="T22" s="7"/>
    </row>
    <row r="23" spans="1:20" ht="45" customHeight="1" x14ac:dyDescent="0.2">
      <c r="A23" s="239"/>
      <c r="B23" s="128"/>
      <c r="C23" s="129"/>
      <c r="D23" s="108" t="s">
        <v>143</v>
      </c>
      <c r="E23" s="86">
        <f t="shared" ref="E23:E36" si="5">F23</f>
        <v>750775</v>
      </c>
      <c r="F23" s="130">
        <f>697495+27000+26280</f>
        <v>750775</v>
      </c>
      <c r="G23" s="125"/>
      <c r="H23" s="125"/>
      <c r="I23" s="230"/>
      <c r="J23" s="86">
        <f>L23+O23</f>
        <v>55300</v>
      </c>
      <c r="K23" s="124">
        <f>O23</f>
        <v>55300</v>
      </c>
      <c r="L23" s="123"/>
      <c r="M23" s="123"/>
      <c r="N23" s="123"/>
      <c r="O23" s="230">
        <v>55300</v>
      </c>
      <c r="P23" s="143">
        <f t="shared" si="1"/>
        <v>806075</v>
      </c>
      <c r="Q23" s="50"/>
      <c r="R23" s="7"/>
      <c r="S23" s="7"/>
      <c r="T23" s="7"/>
    </row>
    <row r="24" spans="1:20" ht="44.25" customHeight="1" x14ac:dyDescent="0.2">
      <c r="A24" s="239"/>
      <c r="B24" s="128"/>
      <c r="C24" s="129"/>
      <c r="D24" s="108" t="s">
        <v>144</v>
      </c>
      <c r="E24" s="86">
        <f t="shared" si="5"/>
        <v>1244841</v>
      </c>
      <c r="F24" s="130">
        <f>991537+253304</f>
        <v>1244841</v>
      </c>
      <c r="G24" s="125"/>
      <c r="H24" s="125"/>
      <c r="I24" s="230"/>
      <c r="J24" s="86">
        <v>24000</v>
      </c>
      <c r="K24" s="124">
        <v>24000</v>
      </c>
      <c r="L24" s="123"/>
      <c r="M24" s="123"/>
      <c r="N24" s="123"/>
      <c r="O24" s="230">
        <v>24000</v>
      </c>
      <c r="P24" s="143">
        <f t="shared" si="1"/>
        <v>1268841</v>
      </c>
      <c r="Q24" s="50"/>
      <c r="R24" s="7"/>
      <c r="S24" s="7"/>
      <c r="T24" s="7"/>
    </row>
    <row r="25" spans="1:20" ht="48" customHeight="1" x14ac:dyDescent="0.2">
      <c r="A25" s="239"/>
      <c r="B25" s="128"/>
      <c r="C25" s="129"/>
      <c r="D25" s="108" t="s">
        <v>145</v>
      </c>
      <c r="E25" s="86">
        <f t="shared" si="5"/>
        <v>2378668</v>
      </c>
      <c r="F25" s="130">
        <f>1514225+868276-3833</f>
        <v>2378668</v>
      </c>
      <c r="G25" s="125"/>
      <c r="H25" s="125"/>
      <c r="I25" s="230"/>
      <c r="J25" s="86"/>
      <c r="K25" s="124"/>
      <c r="L25" s="123"/>
      <c r="M25" s="123"/>
      <c r="N25" s="123"/>
      <c r="O25" s="230"/>
      <c r="P25" s="143">
        <f t="shared" si="1"/>
        <v>2378668</v>
      </c>
      <c r="Q25" s="50"/>
      <c r="R25" s="7"/>
      <c r="S25" s="7"/>
      <c r="T25" s="7"/>
    </row>
    <row r="26" spans="1:20" ht="44.25" customHeight="1" x14ac:dyDescent="0.2">
      <c r="A26" s="239"/>
      <c r="B26" s="128"/>
      <c r="C26" s="129"/>
      <c r="D26" s="108" t="s">
        <v>146</v>
      </c>
      <c r="E26" s="86">
        <f t="shared" si="5"/>
        <v>1663407</v>
      </c>
      <c r="F26" s="130">
        <f>1675107-11700</f>
        <v>1663407</v>
      </c>
      <c r="G26" s="125"/>
      <c r="H26" s="125"/>
      <c r="I26" s="230"/>
      <c r="J26" s="86"/>
      <c r="K26" s="124"/>
      <c r="L26" s="123"/>
      <c r="M26" s="123"/>
      <c r="N26" s="123"/>
      <c r="O26" s="230"/>
      <c r="P26" s="143">
        <f t="shared" si="1"/>
        <v>1663407</v>
      </c>
      <c r="Q26" s="50"/>
      <c r="R26" s="7"/>
      <c r="S26" s="7"/>
      <c r="T26" s="7"/>
    </row>
    <row r="27" spans="1:20" ht="42.75" customHeight="1" x14ac:dyDescent="0.2">
      <c r="A27" s="238" t="s">
        <v>167</v>
      </c>
      <c r="B27" s="121" t="s">
        <v>168</v>
      </c>
      <c r="C27" s="122" t="s">
        <v>103</v>
      </c>
      <c r="D27" s="108" t="s">
        <v>169</v>
      </c>
      <c r="E27" s="86">
        <f t="shared" si="5"/>
        <v>104921</v>
      </c>
      <c r="F27" s="130">
        <f>F28+F29+F30+F31</f>
        <v>104921</v>
      </c>
      <c r="G27" s="125"/>
      <c r="H27" s="125"/>
      <c r="I27" s="230"/>
      <c r="J27" s="86"/>
      <c r="K27" s="124"/>
      <c r="L27" s="123"/>
      <c r="M27" s="123"/>
      <c r="N27" s="123"/>
      <c r="O27" s="230"/>
      <c r="P27" s="296">
        <f t="shared" si="1"/>
        <v>104921</v>
      </c>
      <c r="Q27" s="50"/>
      <c r="R27" s="7"/>
      <c r="S27" s="7"/>
      <c r="T27" s="7"/>
    </row>
    <row r="28" spans="1:20" ht="42.75" customHeight="1" x14ac:dyDescent="0.2">
      <c r="A28" s="238"/>
      <c r="B28" s="121"/>
      <c r="C28" s="122"/>
      <c r="D28" s="108" t="s">
        <v>143</v>
      </c>
      <c r="E28" s="86">
        <f t="shared" si="5"/>
        <v>25740</v>
      </c>
      <c r="F28" s="130">
        <v>25740</v>
      </c>
      <c r="G28" s="125"/>
      <c r="H28" s="125"/>
      <c r="I28" s="230"/>
      <c r="J28" s="86"/>
      <c r="K28" s="124"/>
      <c r="L28" s="123"/>
      <c r="M28" s="123"/>
      <c r="N28" s="123"/>
      <c r="O28" s="230"/>
      <c r="P28" s="143">
        <f t="shared" si="1"/>
        <v>25740</v>
      </c>
      <c r="Q28" s="50"/>
      <c r="R28" s="7"/>
      <c r="S28" s="7"/>
      <c r="T28" s="7"/>
    </row>
    <row r="29" spans="1:20" ht="42.75" customHeight="1" x14ac:dyDescent="0.2">
      <c r="A29" s="238"/>
      <c r="B29" s="121"/>
      <c r="C29" s="122"/>
      <c r="D29" s="108" t="s">
        <v>145</v>
      </c>
      <c r="E29" s="86">
        <f t="shared" si="5"/>
        <v>13661</v>
      </c>
      <c r="F29" s="130">
        <v>13661</v>
      </c>
      <c r="G29" s="125"/>
      <c r="H29" s="125"/>
      <c r="I29" s="230"/>
      <c r="J29" s="86"/>
      <c r="K29" s="124"/>
      <c r="L29" s="123"/>
      <c r="M29" s="123"/>
      <c r="N29" s="123"/>
      <c r="O29" s="230"/>
      <c r="P29" s="143">
        <f t="shared" si="1"/>
        <v>13661</v>
      </c>
      <c r="Q29" s="50"/>
      <c r="R29" s="7"/>
      <c r="S29" s="7"/>
      <c r="T29" s="7"/>
    </row>
    <row r="30" spans="1:20" ht="42.75" customHeight="1" x14ac:dyDescent="0.2">
      <c r="A30" s="238"/>
      <c r="B30" s="121"/>
      <c r="C30" s="122"/>
      <c r="D30" s="108" t="s">
        <v>156</v>
      </c>
      <c r="E30" s="86">
        <f t="shared" si="5"/>
        <v>53820</v>
      </c>
      <c r="F30" s="130">
        <v>53820</v>
      </c>
      <c r="G30" s="125"/>
      <c r="H30" s="125"/>
      <c r="I30" s="230"/>
      <c r="J30" s="86"/>
      <c r="K30" s="124"/>
      <c r="L30" s="123"/>
      <c r="M30" s="123"/>
      <c r="N30" s="123"/>
      <c r="O30" s="230"/>
      <c r="P30" s="143">
        <f t="shared" si="1"/>
        <v>53820</v>
      </c>
      <c r="Q30" s="50"/>
      <c r="R30" s="7"/>
      <c r="S30" s="7"/>
      <c r="T30" s="7"/>
    </row>
    <row r="31" spans="1:20" ht="42.75" customHeight="1" x14ac:dyDescent="0.2">
      <c r="A31" s="238"/>
      <c r="B31" s="121"/>
      <c r="C31" s="122"/>
      <c r="D31" s="108" t="s">
        <v>146</v>
      </c>
      <c r="E31" s="86">
        <f t="shared" si="5"/>
        <v>11700</v>
      </c>
      <c r="F31" s="130">
        <v>11700</v>
      </c>
      <c r="G31" s="125"/>
      <c r="H31" s="125"/>
      <c r="I31" s="230"/>
      <c r="J31" s="86"/>
      <c r="K31" s="124"/>
      <c r="L31" s="123"/>
      <c r="M31" s="123"/>
      <c r="N31" s="123"/>
      <c r="O31" s="230"/>
      <c r="P31" s="143">
        <f t="shared" si="1"/>
        <v>11700</v>
      </c>
      <c r="Q31" s="50"/>
      <c r="R31" s="7"/>
      <c r="S31" s="7"/>
      <c r="T31" s="7"/>
    </row>
    <row r="32" spans="1:20" ht="44.25" customHeight="1" x14ac:dyDescent="0.2">
      <c r="A32" s="238" t="s">
        <v>102</v>
      </c>
      <c r="B32" s="121" t="s">
        <v>104</v>
      </c>
      <c r="C32" s="122" t="s">
        <v>103</v>
      </c>
      <c r="D32" s="108" t="s">
        <v>157</v>
      </c>
      <c r="E32" s="86">
        <f t="shared" si="5"/>
        <v>907800</v>
      </c>
      <c r="F32" s="130">
        <f>F33+F34+F35+F36</f>
        <v>907800</v>
      </c>
      <c r="G32" s="125"/>
      <c r="H32" s="125"/>
      <c r="I32" s="272"/>
      <c r="J32" s="131"/>
      <c r="K32" s="132"/>
      <c r="L32" s="125"/>
      <c r="M32" s="125"/>
      <c r="N32" s="125"/>
      <c r="O32" s="272"/>
      <c r="P32" s="296">
        <f t="shared" si="1"/>
        <v>907800</v>
      </c>
      <c r="Q32" s="50"/>
      <c r="R32" s="7"/>
      <c r="S32" s="7"/>
      <c r="T32" s="7"/>
    </row>
    <row r="33" spans="1:20" ht="40.5" customHeight="1" x14ac:dyDescent="0.2">
      <c r="A33" s="238"/>
      <c r="B33" s="121"/>
      <c r="C33" s="122"/>
      <c r="D33" s="108" t="s">
        <v>143</v>
      </c>
      <c r="E33" s="86">
        <f t="shared" si="5"/>
        <v>140900</v>
      </c>
      <c r="F33" s="130">
        <v>140900</v>
      </c>
      <c r="G33" s="125"/>
      <c r="H33" s="125"/>
      <c r="I33" s="230"/>
      <c r="J33" s="86"/>
      <c r="K33" s="124"/>
      <c r="L33" s="123"/>
      <c r="M33" s="123"/>
      <c r="N33" s="123"/>
      <c r="O33" s="230"/>
      <c r="P33" s="143">
        <f t="shared" si="1"/>
        <v>140900</v>
      </c>
      <c r="Q33" s="50"/>
      <c r="R33" s="7"/>
      <c r="S33" s="7"/>
      <c r="T33" s="7"/>
    </row>
    <row r="34" spans="1:20" ht="44.25" customHeight="1" x14ac:dyDescent="0.2">
      <c r="A34" s="239"/>
      <c r="B34" s="128"/>
      <c r="C34" s="129"/>
      <c r="D34" s="108" t="s">
        <v>156</v>
      </c>
      <c r="E34" s="86">
        <f t="shared" si="5"/>
        <v>280000</v>
      </c>
      <c r="F34" s="130">
        <f>130000+150000</f>
        <v>280000</v>
      </c>
      <c r="G34" s="125"/>
      <c r="H34" s="125"/>
      <c r="I34" s="230"/>
      <c r="J34" s="86"/>
      <c r="K34" s="124"/>
      <c r="L34" s="123"/>
      <c r="M34" s="123"/>
      <c r="N34" s="123"/>
      <c r="O34" s="230"/>
      <c r="P34" s="143">
        <f t="shared" si="1"/>
        <v>280000</v>
      </c>
      <c r="Q34" s="50"/>
      <c r="R34" s="7"/>
      <c r="S34" s="7"/>
      <c r="T34" s="7"/>
    </row>
    <row r="35" spans="1:20" ht="39.75" customHeight="1" x14ac:dyDescent="0.2">
      <c r="A35" s="239"/>
      <c r="B35" s="128"/>
      <c r="C35" s="129"/>
      <c r="D35" s="108" t="s">
        <v>145</v>
      </c>
      <c r="E35" s="86">
        <f t="shared" si="5"/>
        <v>380000</v>
      </c>
      <c r="F35" s="130">
        <f>330000+50000</f>
        <v>380000</v>
      </c>
      <c r="G35" s="125"/>
      <c r="H35" s="125"/>
      <c r="I35" s="230"/>
      <c r="J35" s="86"/>
      <c r="K35" s="124"/>
      <c r="L35" s="123"/>
      <c r="M35" s="123"/>
      <c r="N35" s="123"/>
      <c r="O35" s="230"/>
      <c r="P35" s="143">
        <f t="shared" si="1"/>
        <v>380000</v>
      </c>
      <c r="Q35" s="50"/>
      <c r="R35" s="7"/>
      <c r="S35" s="7"/>
      <c r="T35" s="7"/>
    </row>
    <row r="36" spans="1:20" ht="45.75" customHeight="1" x14ac:dyDescent="0.2">
      <c r="A36" s="239"/>
      <c r="B36" s="128"/>
      <c r="C36" s="129"/>
      <c r="D36" s="108" t="s">
        <v>146</v>
      </c>
      <c r="E36" s="86">
        <f t="shared" si="5"/>
        <v>106900</v>
      </c>
      <c r="F36" s="130">
        <v>106900</v>
      </c>
      <c r="G36" s="125"/>
      <c r="H36" s="125"/>
      <c r="I36" s="230"/>
      <c r="J36" s="86"/>
      <c r="K36" s="124"/>
      <c r="L36" s="123"/>
      <c r="M36" s="123"/>
      <c r="N36" s="123"/>
      <c r="O36" s="230"/>
      <c r="P36" s="143">
        <f t="shared" si="1"/>
        <v>106900</v>
      </c>
      <c r="Q36" s="50"/>
      <c r="R36" s="7"/>
      <c r="S36" s="7"/>
      <c r="T36" s="7"/>
    </row>
    <row r="37" spans="1:20" ht="42.75" customHeight="1" x14ac:dyDescent="0.2">
      <c r="A37" s="238" t="s">
        <v>56</v>
      </c>
      <c r="B37" s="121" t="s">
        <v>57</v>
      </c>
      <c r="C37" s="122" t="s">
        <v>63</v>
      </c>
      <c r="D37" s="108" t="s">
        <v>64</v>
      </c>
      <c r="E37" s="133">
        <f t="shared" ref="E37:E40" si="6">F37</f>
        <v>441.22999999999956</v>
      </c>
      <c r="F37" s="134">
        <f>10800-10358.77</f>
        <v>441.22999999999956</v>
      </c>
      <c r="G37" s="135"/>
      <c r="H37" s="135"/>
      <c r="I37" s="273"/>
      <c r="J37" s="136"/>
      <c r="K37" s="137"/>
      <c r="L37" s="135"/>
      <c r="M37" s="135"/>
      <c r="N37" s="135"/>
      <c r="O37" s="273"/>
      <c r="P37" s="297">
        <f t="shared" si="1"/>
        <v>441.22999999999956</v>
      </c>
      <c r="Q37" s="50"/>
      <c r="R37" s="7"/>
      <c r="S37" s="7"/>
      <c r="T37" s="7"/>
    </row>
    <row r="38" spans="1:20" ht="86.25" customHeight="1" x14ac:dyDescent="0.2">
      <c r="A38" s="238" t="s">
        <v>68</v>
      </c>
      <c r="B38" s="121" t="s">
        <v>69</v>
      </c>
      <c r="C38" s="122" t="s">
        <v>15</v>
      </c>
      <c r="D38" s="108" t="s">
        <v>75</v>
      </c>
      <c r="E38" s="133">
        <f t="shared" si="6"/>
        <v>1127.28</v>
      </c>
      <c r="F38" s="138">
        <f>2300-1172.72</f>
        <v>1127.28</v>
      </c>
      <c r="G38" s="123"/>
      <c r="H38" s="123"/>
      <c r="I38" s="230"/>
      <c r="J38" s="86"/>
      <c r="K38" s="130"/>
      <c r="L38" s="123"/>
      <c r="M38" s="123"/>
      <c r="N38" s="123"/>
      <c r="O38" s="230"/>
      <c r="P38" s="298">
        <f t="shared" si="1"/>
        <v>1127.28</v>
      </c>
      <c r="Q38" s="50"/>
      <c r="R38" s="7"/>
      <c r="S38" s="7"/>
      <c r="T38" s="7"/>
    </row>
    <row r="39" spans="1:20" ht="108" customHeight="1" x14ac:dyDescent="0.2">
      <c r="A39" s="238" t="s">
        <v>58</v>
      </c>
      <c r="B39" s="121" t="s">
        <v>59</v>
      </c>
      <c r="C39" s="122" t="s">
        <v>62</v>
      </c>
      <c r="D39" s="108" t="s">
        <v>65</v>
      </c>
      <c r="E39" s="133">
        <f t="shared" si="6"/>
        <v>2510.2199999999993</v>
      </c>
      <c r="F39" s="139">
        <f>16039-13528.78</f>
        <v>2510.2199999999993</v>
      </c>
      <c r="G39" s="140"/>
      <c r="H39" s="140"/>
      <c r="I39" s="274"/>
      <c r="J39" s="141"/>
      <c r="K39" s="142"/>
      <c r="L39" s="140"/>
      <c r="M39" s="140"/>
      <c r="N39" s="140"/>
      <c r="O39" s="274"/>
      <c r="P39" s="299">
        <f t="shared" si="1"/>
        <v>2510.2199999999993</v>
      </c>
      <c r="Q39" s="50"/>
      <c r="R39" s="7"/>
      <c r="S39" s="7"/>
      <c r="T39" s="7"/>
    </row>
    <row r="40" spans="1:20" ht="42.75" customHeight="1" x14ac:dyDescent="0.2">
      <c r="A40" s="238" t="s">
        <v>23</v>
      </c>
      <c r="B40" s="121" t="s">
        <v>24</v>
      </c>
      <c r="C40" s="122" t="s">
        <v>16</v>
      </c>
      <c r="D40" s="257" t="s">
        <v>148</v>
      </c>
      <c r="E40" s="143">
        <f t="shared" si="6"/>
        <v>17500</v>
      </c>
      <c r="F40" s="82">
        <f>F41+F42+F43</f>
        <v>17500</v>
      </c>
      <c r="G40" s="123"/>
      <c r="H40" s="123"/>
      <c r="I40" s="230"/>
      <c r="J40" s="86"/>
      <c r="K40" s="130"/>
      <c r="L40" s="123"/>
      <c r="M40" s="123"/>
      <c r="N40" s="123"/>
      <c r="O40" s="230"/>
      <c r="P40" s="296">
        <f t="shared" si="1"/>
        <v>17500</v>
      </c>
      <c r="Q40" s="50"/>
      <c r="R40" s="7"/>
      <c r="S40" s="7"/>
      <c r="T40" s="7"/>
    </row>
    <row r="41" spans="1:20" ht="63.75" customHeight="1" x14ac:dyDescent="0.2">
      <c r="A41" s="238"/>
      <c r="B41" s="121"/>
      <c r="C41" s="122"/>
      <c r="D41" s="257" t="s">
        <v>112</v>
      </c>
      <c r="E41" s="143">
        <f t="shared" ref="E41:E43" si="7">F41</f>
        <v>5000</v>
      </c>
      <c r="F41" s="82">
        <f>60000-55000</f>
        <v>5000</v>
      </c>
      <c r="G41" s="123"/>
      <c r="H41" s="123"/>
      <c r="I41" s="230"/>
      <c r="J41" s="86"/>
      <c r="K41" s="130"/>
      <c r="L41" s="123"/>
      <c r="M41" s="123"/>
      <c r="N41" s="123"/>
      <c r="O41" s="230"/>
      <c r="P41" s="143">
        <f t="shared" si="1"/>
        <v>5000</v>
      </c>
      <c r="Q41" s="50"/>
      <c r="R41" s="7"/>
      <c r="S41" s="7"/>
      <c r="T41" s="7"/>
    </row>
    <row r="42" spans="1:20" ht="107.25" customHeight="1" x14ac:dyDescent="0.2">
      <c r="A42" s="238"/>
      <c r="B42" s="121"/>
      <c r="C42" s="122"/>
      <c r="D42" s="257" t="s">
        <v>113</v>
      </c>
      <c r="E42" s="143">
        <f t="shared" si="7"/>
        <v>5800</v>
      </c>
      <c r="F42" s="82">
        <v>5800</v>
      </c>
      <c r="G42" s="123"/>
      <c r="H42" s="123"/>
      <c r="I42" s="230"/>
      <c r="J42" s="86"/>
      <c r="K42" s="130"/>
      <c r="L42" s="123"/>
      <c r="M42" s="123"/>
      <c r="N42" s="123"/>
      <c r="O42" s="230"/>
      <c r="P42" s="143">
        <f t="shared" si="1"/>
        <v>5800</v>
      </c>
      <c r="Q42" s="50"/>
      <c r="R42" s="7"/>
      <c r="S42" s="7"/>
      <c r="T42" s="7"/>
    </row>
    <row r="43" spans="1:20" ht="47.25" customHeight="1" x14ac:dyDescent="0.2">
      <c r="A43" s="238"/>
      <c r="B43" s="121"/>
      <c r="C43" s="122"/>
      <c r="D43" s="108" t="s">
        <v>143</v>
      </c>
      <c r="E43" s="143">
        <f t="shared" si="7"/>
        <v>6700</v>
      </c>
      <c r="F43" s="82">
        <f>13700-7000</f>
        <v>6700</v>
      </c>
      <c r="G43" s="123"/>
      <c r="H43" s="123"/>
      <c r="I43" s="230"/>
      <c r="J43" s="86"/>
      <c r="K43" s="130"/>
      <c r="L43" s="123"/>
      <c r="M43" s="123"/>
      <c r="N43" s="123"/>
      <c r="O43" s="230"/>
      <c r="P43" s="143">
        <f t="shared" si="1"/>
        <v>6700</v>
      </c>
      <c r="Q43" s="50"/>
      <c r="R43" s="7"/>
      <c r="S43" s="7"/>
      <c r="T43" s="7"/>
    </row>
    <row r="44" spans="1:20" ht="80.25" customHeight="1" x14ac:dyDescent="0.2">
      <c r="A44" s="238" t="s">
        <v>140</v>
      </c>
      <c r="B44" s="121" t="s">
        <v>109</v>
      </c>
      <c r="C44" s="122" t="s">
        <v>16</v>
      </c>
      <c r="D44" s="257" t="s">
        <v>149</v>
      </c>
      <c r="E44" s="143">
        <f>F44</f>
        <v>53802</v>
      </c>
      <c r="F44" s="82">
        <f>F45+F46</f>
        <v>53802</v>
      </c>
      <c r="G44" s="123"/>
      <c r="H44" s="123"/>
      <c r="I44" s="230"/>
      <c r="J44" s="86"/>
      <c r="K44" s="130"/>
      <c r="L44" s="123"/>
      <c r="M44" s="123"/>
      <c r="N44" s="123"/>
      <c r="O44" s="230"/>
      <c r="P44" s="296">
        <f t="shared" si="1"/>
        <v>53802</v>
      </c>
      <c r="Q44" s="50"/>
      <c r="R44" s="7"/>
      <c r="S44" s="7"/>
      <c r="T44" s="7"/>
    </row>
    <row r="45" spans="1:20" ht="45.75" customHeight="1" x14ac:dyDescent="0.2">
      <c r="A45" s="238"/>
      <c r="B45" s="121"/>
      <c r="C45" s="122"/>
      <c r="D45" s="108" t="s">
        <v>143</v>
      </c>
      <c r="E45" s="143">
        <f t="shared" ref="E45:E47" si="8">F45</f>
        <v>33802</v>
      </c>
      <c r="F45" s="82">
        <v>33802</v>
      </c>
      <c r="G45" s="123"/>
      <c r="H45" s="123"/>
      <c r="I45" s="230"/>
      <c r="J45" s="86"/>
      <c r="K45" s="130"/>
      <c r="L45" s="123"/>
      <c r="M45" s="123"/>
      <c r="N45" s="123"/>
      <c r="O45" s="230"/>
      <c r="P45" s="143">
        <f t="shared" si="1"/>
        <v>33802</v>
      </c>
      <c r="Q45" s="50"/>
      <c r="R45" s="7"/>
      <c r="S45" s="7"/>
      <c r="T45" s="7"/>
    </row>
    <row r="46" spans="1:20" ht="41.25" customHeight="1" x14ac:dyDescent="0.2">
      <c r="A46" s="238"/>
      <c r="B46" s="121"/>
      <c r="C46" s="122"/>
      <c r="D46" s="108" t="s">
        <v>146</v>
      </c>
      <c r="E46" s="143">
        <f t="shared" si="8"/>
        <v>20000</v>
      </c>
      <c r="F46" s="82">
        <v>20000</v>
      </c>
      <c r="G46" s="123"/>
      <c r="H46" s="123"/>
      <c r="I46" s="230"/>
      <c r="J46" s="86"/>
      <c r="K46" s="130"/>
      <c r="L46" s="123"/>
      <c r="M46" s="123"/>
      <c r="N46" s="123"/>
      <c r="O46" s="230"/>
      <c r="P46" s="143">
        <f t="shared" si="1"/>
        <v>20000</v>
      </c>
      <c r="Q46" s="50"/>
      <c r="R46" s="7"/>
      <c r="S46" s="7"/>
      <c r="T46" s="7"/>
    </row>
    <row r="47" spans="1:20" ht="43.5" customHeight="1" x14ac:dyDescent="0.2">
      <c r="A47" s="238" t="s">
        <v>25</v>
      </c>
      <c r="B47" s="121" t="s">
        <v>26</v>
      </c>
      <c r="C47" s="122" t="s">
        <v>17</v>
      </c>
      <c r="D47" s="108" t="s">
        <v>27</v>
      </c>
      <c r="E47" s="143">
        <f t="shared" si="8"/>
        <v>204000</v>
      </c>
      <c r="F47" s="82">
        <v>204000</v>
      </c>
      <c r="G47" s="123"/>
      <c r="H47" s="123"/>
      <c r="I47" s="230"/>
      <c r="J47" s="86"/>
      <c r="K47" s="130"/>
      <c r="L47" s="123"/>
      <c r="M47" s="123"/>
      <c r="N47" s="123"/>
      <c r="O47" s="230"/>
      <c r="P47" s="296">
        <f t="shared" si="1"/>
        <v>204000</v>
      </c>
      <c r="Q47" s="50"/>
      <c r="R47" s="7"/>
      <c r="S47" s="7"/>
      <c r="T47" s="7"/>
    </row>
    <row r="48" spans="1:20" ht="45" customHeight="1" x14ac:dyDescent="0.2">
      <c r="A48" s="238" t="s">
        <v>116</v>
      </c>
      <c r="B48" s="121" t="s">
        <v>115</v>
      </c>
      <c r="C48" s="122" t="s">
        <v>10</v>
      </c>
      <c r="D48" s="108" t="s">
        <v>117</v>
      </c>
      <c r="E48" s="144">
        <f t="shared" ref="E48:E54" si="9">F48</f>
        <v>402079</v>
      </c>
      <c r="F48" s="82">
        <f>1040000-360217-277704</f>
        <v>402079</v>
      </c>
      <c r="G48" s="123"/>
      <c r="H48" s="123"/>
      <c r="I48" s="230"/>
      <c r="J48" s="86"/>
      <c r="K48" s="130"/>
      <c r="L48" s="123"/>
      <c r="M48" s="123"/>
      <c r="N48" s="123"/>
      <c r="O48" s="230"/>
      <c r="P48" s="296">
        <f t="shared" si="1"/>
        <v>402079</v>
      </c>
      <c r="Q48" s="50"/>
      <c r="R48" s="7"/>
      <c r="S48" s="7"/>
      <c r="T48" s="7"/>
    </row>
    <row r="49" spans="1:20" ht="28.5" customHeight="1" x14ac:dyDescent="0.2">
      <c r="A49" s="238" t="s">
        <v>28</v>
      </c>
      <c r="B49" s="121" t="s">
        <v>29</v>
      </c>
      <c r="C49" s="122" t="s">
        <v>10</v>
      </c>
      <c r="D49" s="108" t="s">
        <v>30</v>
      </c>
      <c r="E49" s="144">
        <f t="shared" si="9"/>
        <v>5570486</v>
      </c>
      <c r="F49" s="82">
        <f>5000000+522542+47944</f>
        <v>5570486</v>
      </c>
      <c r="G49" s="79"/>
      <c r="H49" s="79">
        <v>606405</v>
      </c>
      <c r="I49" s="230"/>
      <c r="J49" s="86">
        <f>K49</f>
        <v>49240</v>
      </c>
      <c r="K49" s="130">
        <v>49240</v>
      </c>
      <c r="L49" s="123"/>
      <c r="M49" s="123"/>
      <c r="N49" s="123"/>
      <c r="O49" s="230">
        <f>J49</f>
        <v>49240</v>
      </c>
      <c r="P49" s="296">
        <f t="shared" si="1"/>
        <v>5619726</v>
      </c>
      <c r="Q49" s="50"/>
      <c r="R49" s="7"/>
      <c r="S49" s="7"/>
      <c r="T49" s="7"/>
    </row>
    <row r="50" spans="1:20" ht="28.5" customHeight="1" x14ac:dyDescent="0.2">
      <c r="A50" s="238" t="s">
        <v>152</v>
      </c>
      <c r="B50" s="121" t="s">
        <v>153</v>
      </c>
      <c r="C50" s="122" t="s">
        <v>154</v>
      </c>
      <c r="D50" s="108" t="s">
        <v>155</v>
      </c>
      <c r="E50" s="144">
        <f t="shared" si="9"/>
        <v>213716</v>
      </c>
      <c r="F50" s="82">
        <f>262600-48884</f>
        <v>213716</v>
      </c>
      <c r="G50" s="79"/>
      <c r="H50" s="79"/>
      <c r="I50" s="230"/>
      <c r="J50" s="86"/>
      <c r="K50" s="130"/>
      <c r="L50" s="123"/>
      <c r="M50" s="123"/>
      <c r="N50" s="123"/>
      <c r="O50" s="230"/>
      <c r="P50" s="296">
        <f t="shared" si="1"/>
        <v>213716</v>
      </c>
      <c r="Q50" s="50"/>
      <c r="R50" s="7"/>
      <c r="S50" s="7"/>
      <c r="T50" s="7"/>
    </row>
    <row r="51" spans="1:20" ht="28.5" customHeight="1" x14ac:dyDescent="0.2">
      <c r="A51" s="238" t="s">
        <v>170</v>
      </c>
      <c r="B51" s="121" t="s">
        <v>171</v>
      </c>
      <c r="C51" s="122" t="s">
        <v>172</v>
      </c>
      <c r="D51" s="108" t="s">
        <v>173</v>
      </c>
      <c r="E51" s="144">
        <f t="shared" si="9"/>
        <v>0</v>
      </c>
      <c r="F51" s="82"/>
      <c r="G51" s="79"/>
      <c r="H51" s="79"/>
      <c r="I51" s="230"/>
      <c r="J51" s="86">
        <f>K51</f>
        <v>122819</v>
      </c>
      <c r="K51" s="130">
        <f>97240+25579</f>
        <v>122819</v>
      </c>
      <c r="L51" s="123"/>
      <c r="M51" s="123"/>
      <c r="N51" s="123"/>
      <c r="O51" s="230">
        <f>J51</f>
        <v>122819</v>
      </c>
      <c r="P51" s="296">
        <f t="shared" si="1"/>
        <v>122819</v>
      </c>
      <c r="Q51" s="50"/>
      <c r="R51" s="7"/>
      <c r="S51" s="7"/>
      <c r="T51" s="7"/>
    </row>
    <row r="52" spans="1:20" ht="39.950000000000003" customHeight="1" x14ac:dyDescent="0.2">
      <c r="A52" s="238" t="s">
        <v>210</v>
      </c>
      <c r="B52" s="121" t="s">
        <v>211</v>
      </c>
      <c r="C52" s="122" t="s">
        <v>172</v>
      </c>
      <c r="D52" s="108" t="s">
        <v>213</v>
      </c>
      <c r="E52" s="144"/>
      <c r="F52" s="82"/>
      <c r="G52" s="79"/>
      <c r="H52" s="79"/>
      <c r="I52" s="230"/>
      <c r="J52" s="86">
        <f>L52+O52</f>
        <v>48884</v>
      </c>
      <c r="K52" s="130">
        <f>O52</f>
        <v>48884</v>
      </c>
      <c r="L52" s="123"/>
      <c r="M52" s="123"/>
      <c r="N52" s="123"/>
      <c r="O52" s="230">
        <v>48884</v>
      </c>
      <c r="P52" s="296">
        <f t="shared" si="1"/>
        <v>48884</v>
      </c>
      <c r="Q52" s="50"/>
      <c r="R52" s="7"/>
      <c r="S52" s="7"/>
      <c r="T52" s="7"/>
    </row>
    <row r="53" spans="1:20" ht="62.1" customHeight="1" x14ac:dyDescent="0.2">
      <c r="A53" s="238" t="s">
        <v>214</v>
      </c>
      <c r="B53" s="121" t="s">
        <v>215</v>
      </c>
      <c r="C53" s="122" t="s">
        <v>120</v>
      </c>
      <c r="D53" s="108" t="s">
        <v>222</v>
      </c>
      <c r="E53" s="144"/>
      <c r="F53" s="82"/>
      <c r="G53" s="79"/>
      <c r="H53" s="79"/>
      <c r="I53" s="230"/>
      <c r="J53" s="86">
        <f>L53+O53</f>
        <v>675000</v>
      </c>
      <c r="K53" s="130">
        <f>O53</f>
        <v>675000</v>
      </c>
      <c r="L53" s="123"/>
      <c r="M53" s="123"/>
      <c r="N53" s="123"/>
      <c r="O53" s="230">
        <v>675000</v>
      </c>
      <c r="P53" s="296">
        <f t="shared" si="1"/>
        <v>675000</v>
      </c>
      <c r="Q53" s="50"/>
      <c r="R53" s="7"/>
      <c r="S53" s="7"/>
      <c r="T53" s="7"/>
    </row>
    <row r="54" spans="1:20" ht="42.75" customHeight="1" x14ac:dyDescent="0.2">
      <c r="A54" s="238" t="s">
        <v>118</v>
      </c>
      <c r="B54" s="121" t="s">
        <v>119</v>
      </c>
      <c r="C54" s="122" t="s">
        <v>120</v>
      </c>
      <c r="D54" s="108" t="s">
        <v>125</v>
      </c>
      <c r="E54" s="144">
        <f t="shared" si="9"/>
        <v>155825</v>
      </c>
      <c r="F54" s="82">
        <f>103600+15469+36756</f>
        <v>155825</v>
      </c>
      <c r="G54" s="79"/>
      <c r="H54" s="79"/>
      <c r="I54" s="230"/>
      <c r="J54" s="86">
        <f>K54</f>
        <v>2008344</v>
      </c>
      <c r="K54" s="130">
        <f>1100000+821023+87321</f>
        <v>2008344</v>
      </c>
      <c r="L54" s="123"/>
      <c r="M54" s="123"/>
      <c r="N54" s="123"/>
      <c r="O54" s="230">
        <f>J54</f>
        <v>2008344</v>
      </c>
      <c r="P54" s="296">
        <f t="shared" si="1"/>
        <v>2164169</v>
      </c>
      <c r="Q54" s="50"/>
      <c r="R54" s="7"/>
      <c r="S54" s="7"/>
      <c r="T54" s="7"/>
    </row>
    <row r="55" spans="1:20" ht="42.75" customHeight="1" x14ac:dyDescent="0.2">
      <c r="A55" s="238" t="s">
        <v>216</v>
      </c>
      <c r="B55" s="121" t="s">
        <v>217</v>
      </c>
      <c r="C55" s="122" t="s">
        <v>120</v>
      </c>
      <c r="D55" s="108" t="s">
        <v>218</v>
      </c>
      <c r="E55" s="144"/>
      <c r="F55" s="82"/>
      <c r="G55" s="79"/>
      <c r="H55" s="79"/>
      <c r="I55" s="230"/>
      <c r="J55" s="86">
        <f>L55+O55</f>
        <v>10100</v>
      </c>
      <c r="K55" s="130">
        <f>O55</f>
        <v>10100</v>
      </c>
      <c r="L55" s="123"/>
      <c r="M55" s="123"/>
      <c r="N55" s="123"/>
      <c r="O55" s="230">
        <v>10100</v>
      </c>
      <c r="P55" s="296">
        <f t="shared" si="1"/>
        <v>10100</v>
      </c>
      <c r="Q55" s="50"/>
      <c r="R55" s="7"/>
      <c r="S55" s="7"/>
      <c r="T55" s="7"/>
    </row>
    <row r="56" spans="1:20" ht="45.75" customHeight="1" x14ac:dyDescent="0.2">
      <c r="A56" s="238" t="s">
        <v>32</v>
      </c>
      <c r="B56" s="121" t="s">
        <v>33</v>
      </c>
      <c r="C56" s="122" t="s">
        <v>34</v>
      </c>
      <c r="D56" s="108" t="s">
        <v>212</v>
      </c>
      <c r="E56" s="86">
        <v>200000</v>
      </c>
      <c r="F56" s="82">
        <f>E56</f>
        <v>200000</v>
      </c>
      <c r="G56" s="125"/>
      <c r="H56" s="125"/>
      <c r="I56" s="230"/>
      <c r="J56" s="86"/>
      <c r="K56" s="124"/>
      <c r="L56" s="123"/>
      <c r="M56" s="123"/>
      <c r="N56" s="123"/>
      <c r="O56" s="230"/>
      <c r="P56" s="296">
        <f t="shared" ref="P56" si="10">E56+J56</f>
        <v>200000</v>
      </c>
      <c r="Q56" s="50"/>
      <c r="R56" s="7"/>
      <c r="S56" s="7"/>
      <c r="T56" s="7"/>
    </row>
    <row r="57" spans="1:20" ht="46.5" customHeight="1" thickBot="1" x14ac:dyDescent="0.25">
      <c r="A57" s="240" t="s">
        <v>121</v>
      </c>
      <c r="B57" s="145" t="s">
        <v>122</v>
      </c>
      <c r="C57" s="85" t="s">
        <v>123</v>
      </c>
      <c r="D57" s="109" t="s">
        <v>124</v>
      </c>
      <c r="E57" s="146"/>
      <c r="F57" s="147"/>
      <c r="G57" s="148"/>
      <c r="H57" s="148"/>
      <c r="I57" s="275"/>
      <c r="J57" s="149">
        <v>40000</v>
      </c>
      <c r="K57" s="87"/>
      <c r="L57" s="150">
        <v>40000</v>
      </c>
      <c r="M57" s="150"/>
      <c r="N57" s="150"/>
      <c r="O57" s="275"/>
      <c r="P57" s="300">
        <f t="shared" si="1"/>
        <v>40000</v>
      </c>
      <c r="Q57" s="50"/>
      <c r="R57" s="7"/>
      <c r="S57" s="7"/>
      <c r="T57" s="7"/>
    </row>
    <row r="58" spans="1:20" s="3" customFormat="1" ht="48" customHeight="1" x14ac:dyDescent="0.2">
      <c r="A58" s="241" t="s">
        <v>51</v>
      </c>
      <c r="B58" s="152"/>
      <c r="C58" s="153"/>
      <c r="D58" s="258" t="s">
        <v>96</v>
      </c>
      <c r="E58" s="154">
        <f>E59</f>
        <v>46446989</v>
      </c>
      <c r="F58" s="155">
        <f t="shared" ref="F58:G58" si="11">F59</f>
        <v>46446989</v>
      </c>
      <c r="G58" s="156">
        <f t="shared" si="11"/>
        <v>33348190</v>
      </c>
      <c r="H58" s="156">
        <f t="shared" ref="H58:O58" si="12">H59</f>
        <v>1764371</v>
      </c>
      <c r="I58" s="276">
        <f t="shared" si="12"/>
        <v>0</v>
      </c>
      <c r="J58" s="157">
        <f t="shared" si="12"/>
        <v>1003431</v>
      </c>
      <c r="K58" s="158">
        <f t="shared" si="12"/>
        <v>352611</v>
      </c>
      <c r="L58" s="159">
        <f t="shared" si="12"/>
        <v>650820</v>
      </c>
      <c r="M58" s="160">
        <f t="shared" si="12"/>
        <v>38500</v>
      </c>
      <c r="N58" s="160">
        <f t="shared" si="12"/>
        <v>21580</v>
      </c>
      <c r="O58" s="289">
        <f t="shared" si="12"/>
        <v>352611</v>
      </c>
      <c r="P58" s="199">
        <f t="shared" si="1"/>
        <v>47450420</v>
      </c>
      <c r="Q58" s="50"/>
    </row>
    <row r="59" spans="1:20" s="3" customFormat="1" ht="45.75" customHeight="1" thickBot="1" x14ac:dyDescent="0.25">
      <c r="A59" s="242" t="s">
        <v>39</v>
      </c>
      <c r="B59" s="162"/>
      <c r="C59" s="163"/>
      <c r="D59" s="259" t="s">
        <v>96</v>
      </c>
      <c r="E59" s="164">
        <f t="shared" ref="E59:P59" si="13">E60+E61+E63+E66+E70+E71+E76+E77+E82+E85+E86+E83+E84</f>
        <v>46446989</v>
      </c>
      <c r="F59" s="266">
        <f t="shared" si="13"/>
        <v>46446989</v>
      </c>
      <c r="G59" s="164">
        <f t="shared" si="13"/>
        <v>33348190</v>
      </c>
      <c r="H59" s="164">
        <f t="shared" si="13"/>
        <v>1764371</v>
      </c>
      <c r="I59" s="277">
        <f t="shared" si="13"/>
        <v>0</v>
      </c>
      <c r="J59" s="164">
        <f>J60+J61+J63+J66+J69+J70+J71+J76+J77+J82+J83+J84+J85+J86+J87</f>
        <v>1003431</v>
      </c>
      <c r="K59" s="266">
        <f>K60+K61+K63+K66+K69+K70+K71+K76+K77+K82+K83+K84+K85+K86+K87</f>
        <v>352611</v>
      </c>
      <c r="L59" s="164">
        <f t="shared" si="13"/>
        <v>650820</v>
      </c>
      <c r="M59" s="164">
        <f t="shared" si="13"/>
        <v>38500</v>
      </c>
      <c r="N59" s="164">
        <f t="shared" si="13"/>
        <v>21580</v>
      </c>
      <c r="O59" s="277">
        <f>O60+O61+O63+O66+O70+O71+O76+O77+O82+O85+O86+O83+O84+O69+O87</f>
        <v>352611</v>
      </c>
      <c r="P59" s="164">
        <f t="shared" si="13"/>
        <v>47219696</v>
      </c>
      <c r="Q59" s="50"/>
    </row>
    <row r="60" spans="1:20" s="3" customFormat="1" ht="66.75" customHeight="1" x14ac:dyDescent="0.2">
      <c r="A60" s="237" t="s">
        <v>35</v>
      </c>
      <c r="B60" s="113" t="s">
        <v>36</v>
      </c>
      <c r="C60" s="114" t="s">
        <v>5</v>
      </c>
      <c r="D60" s="220" t="s">
        <v>76</v>
      </c>
      <c r="E60" s="165">
        <f>F60</f>
        <v>1753995</v>
      </c>
      <c r="F60" s="166">
        <f>1522955+231040</f>
        <v>1753995</v>
      </c>
      <c r="G60" s="117">
        <f>1171983+189377</f>
        <v>1361360</v>
      </c>
      <c r="H60" s="117"/>
      <c r="I60" s="278"/>
      <c r="J60" s="118"/>
      <c r="K60" s="167"/>
      <c r="L60" s="120"/>
      <c r="M60" s="120"/>
      <c r="N60" s="120"/>
      <c r="O60" s="288"/>
      <c r="P60" s="301">
        <f t="shared" si="1"/>
        <v>1753995</v>
      </c>
      <c r="Q60" s="50"/>
    </row>
    <row r="61" spans="1:20" s="3" customFormat="1" ht="21.75" customHeight="1" x14ac:dyDescent="0.2">
      <c r="A61" s="240" t="s">
        <v>37</v>
      </c>
      <c r="B61" s="145" t="s">
        <v>15</v>
      </c>
      <c r="C61" s="85" t="s">
        <v>9</v>
      </c>
      <c r="D61" s="108" t="s">
        <v>40</v>
      </c>
      <c r="E61" s="165">
        <f>F61</f>
        <v>10862865</v>
      </c>
      <c r="F61" s="80">
        <f>10772532+44508+18477+27348</f>
        <v>10862865</v>
      </c>
      <c r="G61" s="168">
        <f>7476302+10931</f>
        <v>7487233</v>
      </c>
      <c r="H61" s="168">
        <v>564368</v>
      </c>
      <c r="I61" s="112"/>
      <c r="J61" s="169">
        <v>573420</v>
      </c>
      <c r="K61" s="80"/>
      <c r="L61" s="168">
        <v>573420</v>
      </c>
      <c r="M61" s="170"/>
      <c r="N61" s="170"/>
      <c r="O61" s="290"/>
      <c r="P61" s="301">
        <f t="shared" si="1"/>
        <v>11436285</v>
      </c>
      <c r="Q61" s="50"/>
    </row>
    <row r="62" spans="1:20" s="3" customFormat="1" ht="18" hidden="1" customHeight="1" x14ac:dyDescent="0.2">
      <c r="A62" s="243"/>
      <c r="B62" s="171"/>
      <c r="C62" s="172"/>
      <c r="D62" s="108" t="s">
        <v>101</v>
      </c>
      <c r="E62" s="169">
        <f>11232709-460177</f>
        <v>10772532</v>
      </c>
      <c r="F62" s="80">
        <f>E62</f>
        <v>10772532</v>
      </c>
      <c r="G62" s="79">
        <f>7744523-268221</f>
        <v>7476302</v>
      </c>
      <c r="H62" s="79">
        <f>607883-43515</f>
        <v>564368</v>
      </c>
      <c r="I62" s="111"/>
      <c r="J62" s="144">
        <v>573420</v>
      </c>
      <c r="K62" s="173"/>
      <c r="L62" s="174">
        <v>573420</v>
      </c>
      <c r="M62" s="175"/>
      <c r="N62" s="175"/>
      <c r="O62" s="291"/>
      <c r="P62" s="296">
        <f t="shared" si="1"/>
        <v>11345952</v>
      </c>
      <c r="Q62" s="50"/>
    </row>
    <row r="63" spans="1:20" s="3" customFormat="1" ht="46.5" customHeight="1" x14ac:dyDescent="0.2">
      <c r="A63" s="238" t="s">
        <v>84</v>
      </c>
      <c r="B63" s="121" t="s">
        <v>85</v>
      </c>
      <c r="C63" s="122" t="s">
        <v>19</v>
      </c>
      <c r="D63" s="108" t="s">
        <v>203</v>
      </c>
      <c r="E63" s="169">
        <f>F63</f>
        <v>8335651</v>
      </c>
      <c r="F63" s="80">
        <f t="shared" ref="F63:O63" si="14">F64+F65</f>
        <v>8335651</v>
      </c>
      <c r="G63" s="168">
        <f t="shared" si="14"/>
        <v>4560568</v>
      </c>
      <c r="H63" s="168">
        <f t="shared" si="14"/>
        <v>1138041</v>
      </c>
      <c r="I63" s="112">
        <f t="shared" si="14"/>
        <v>0</v>
      </c>
      <c r="J63" s="169">
        <f t="shared" si="14"/>
        <v>0</v>
      </c>
      <c r="K63" s="80">
        <f t="shared" si="14"/>
        <v>0</v>
      </c>
      <c r="L63" s="168">
        <f t="shared" si="14"/>
        <v>0</v>
      </c>
      <c r="M63" s="168">
        <f t="shared" si="14"/>
        <v>0</v>
      </c>
      <c r="N63" s="168">
        <f t="shared" si="14"/>
        <v>0</v>
      </c>
      <c r="O63" s="112">
        <f t="shared" si="14"/>
        <v>0</v>
      </c>
      <c r="P63" s="296">
        <f t="shared" si="1"/>
        <v>8335651</v>
      </c>
      <c r="Q63" s="50"/>
    </row>
    <row r="64" spans="1:20" s="3" customFormat="1" ht="45" customHeight="1" x14ac:dyDescent="0.2">
      <c r="A64" s="238"/>
      <c r="B64" s="121"/>
      <c r="C64" s="122"/>
      <c r="D64" s="108" t="s">
        <v>143</v>
      </c>
      <c r="E64" s="169">
        <f t="shared" ref="E64:E65" si="15">F64</f>
        <v>7506151</v>
      </c>
      <c r="F64" s="112">
        <f>7003386+460177+42588</f>
        <v>7506151</v>
      </c>
      <c r="G64" s="79">
        <f>3502136+368139+10293</f>
        <v>3880568</v>
      </c>
      <c r="H64" s="79">
        <f>1239212-103385+2214</f>
        <v>1138041</v>
      </c>
      <c r="I64" s="111"/>
      <c r="J64" s="86"/>
      <c r="K64" s="130"/>
      <c r="L64" s="123"/>
      <c r="M64" s="123"/>
      <c r="N64" s="123"/>
      <c r="O64" s="127"/>
      <c r="P64" s="296">
        <f t="shared" si="1"/>
        <v>7506151</v>
      </c>
      <c r="Q64" s="50"/>
    </row>
    <row r="65" spans="1:17" s="3" customFormat="1" ht="67.5" customHeight="1" x14ac:dyDescent="0.2">
      <c r="A65" s="238"/>
      <c r="B65" s="121"/>
      <c r="C65" s="122"/>
      <c r="D65" s="108" t="s">
        <v>166</v>
      </c>
      <c r="E65" s="169">
        <f t="shared" si="15"/>
        <v>829500</v>
      </c>
      <c r="F65" s="112">
        <v>829500</v>
      </c>
      <c r="G65" s="79">
        <v>680000</v>
      </c>
      <c r="H65" s="79"/>
      <c r="I65" s="111"/>
      <c r="J65" s="86"/>
      <c r="K65" s="130"/>
      <c r="L65" s="123"/>
      <c r="M65" s="123"/>
      <c r="N65" s="123"/>
      <c r="O65" s="127"/>
      <c r="P65" s="296">
        <f t="shared" si="1"/>
        <v>829500</v>
      </c>
      <c r="Q65" s="50"/>
    </row>
    <row r="66" spans="1:17" s="3" customFormat="1" ht="42" customHeight="1" x14ac:dyDescent="0.2">
      <c r="A66" s="238" t="s">
        <v>86</v>
      </c>
      <c r="B66" s="121" t="s">
        <v>87</v>
      </c>
      <c r="C66" s="122" t="s">
        <v>19</v>
      </c>
      <c r="D66" s="108" t="s">
        <v>77</v>
      </c>
      <c r="E66" s="169">
        <f>F66</f>
        <v>19442200</v>
      </c>
      <c r="F66" s="80">
        <v>19442200</v>
      </c>
      <c r="G66" s="168">
        <v>15956610</v>
      </c>
      <c r="H66" s="168">
        <f t="shared" ref="H66" si="16">H67+H68</f>
        <v>0</v>
      </c>
      <c r="I66" s="112">
        <f t="shared" ref="I66" si="17">I67+I68</f>
        <v>0</v>
      </c>
      <c r="J66" s="169">
        <f t="shared" ref="J66" si="18">J67+J68</f>
        <v>0</v>
      </c>
      <c r="K66" s="80">
        <f t="shared" ref="K66" si="19">K67+K68</f>
        <v>0</v>
      </c>
      <c r="L66" s="168">
        <f t="shared" ref="L66" si="20">L67+L68</f>
        <v>0</v>
      </c>
      <c r="M66" s="168">
        <f t="shared" ref="M66" si="21">M67+M68</f>
        <v>0</v>
      </c>
      <c r="N66" s="168">
        <f t="shared" ref="N66" si="22">N67+N68</f>
        <v>0</v>
      </c>
      <c r="O66" s="112">
        <f t="shared" ref="O66" si="23">O67+O68</f>
        <v>0</v>
      </c>
      <c r="P66" s="296">
        <f t="shared" si="1"/>
        <v>19442200</v>
      </c>
      <c r="Q66" s="50"/>
    </row>
    <row r="67" spans="1:17" s="3" customFormat="1" ht="68.25" hidden="1" customHeight="1" x14ac:dyDescent="0.2">
      <c r="A67" s="238"/>
      <c r="B67" s="121"/>
      <c r="C67" s="122"/>
      <c r="D67" s="260"/>
      <c r="E67" s="169"/>
      <c r="F67" s="82"/>
      <c r="G67" s="79"/>
      <c r="H67" s="79"/>
      <c r="I67" s="83"/>
      <c r="J67" s="143"/>
      <c r="K67" s="82"/>
      <c r="L67" s="79"/>
      <c r="M67" s="79"/>
      <c r="N67" s="79"/>
      <c r="O67" s="83"/>
      <c r="P67" s="296">
        <f t="shared" si="1"/>
        <v>0</v>
      </c>
      <c r="Q67" s="50"/>
    </row>
    <row r="68" spans="1:17" s="3" customFormat="1" ht="68.25" hidden="1" customHeight="1" x14ac:dyDescent="0.2">
      <c r="A68" s="239"/>
      <c r="B68" s="128"/>
      <c r="C68" s="129"/>
      <c r="D68" s="260" t="s">
        <v>139</v>
      </c>
      <c r="E68" s="169">
        <v>18374368</v>
      </c>
      <c r="F68" s="82">
        <f t="shared" ref="F68" si="24">E68</f>
        <v>18374368</v>
      </c>
      <c r="G68" s="79">
        <v>15060957</v>
      </c>
      <c r="H68" s="81"/>
      <c r="I68" s="279"/>
      <c r="J68" s="176"/>
      <c r="K68" s="177"/>
      <c r="L68" s="81"/>
      <c r="M68" s="81"/>
      <c r="N68" s="81"/>
      <c r="O68" s="279"/>
      <c r="P68" s="296">
        <f t="shared" si="1"/>
        <v>18374368</v>
      </c>
      <c r="Q68" s="50"/>
    </row>
    <row r="69" spans="1:17" s="3" customFormat="1" ht="68.25" customHeight="1" x14ac:dyDescent="0.2">
      <c r="A69" s="238" t="s">
        <v>219</v>
      </c>
      <c r="B69" s="121" t="s">
        <v>220</v>
      </c>
      <c r="C69" s="122" t="s">
        <v>19</v>
      </c>
      <c r="D69" s="108" t="s">
        <v>77</v>
      </c>
      <c r="E69" s="169"/>
      <c r="F69" s="82"/>
      <c r="G69" s="79"/>
      <c r="H69" s="81"/>
      <c r="I69" s="279"/>
      <c r="J69" s="143">
        <f>L69+O69</f>
        <v>179479</v>
      </c>
      <c r="K69" s="82">
        <f>O69</f>
        <v>179479</v>
      </c>
      <c r="L69" s="81"/>
      <c r="M69" s="81"/>
      <c r="N69" s="81"/>
      <c r="O69" s="83">
        <v>179479</v>
      </c>
      <c r="P69" s="296">
        <f t="shared" si="1"/>
        <v>179479</v>
      </c>
      <c r="Q69" s="50"/>
    </row>
    <row r="70" spans="1:17" s="3" customFormat="1" ht="31.5" customHeight="1" x14ac:dyDescent="0.2">
      <c r="A70" s="238" t="s">
        <v>81</v>
      </c>
      <c r="B70" s="121" t="s">
        <v>78</v>
      </c>
      <c r="C70" s="122" t="s">
        <v>20</v>
      </c>
      <c r="D70" s="108" t="s">
        <v>126</v>
      </c>
      <c r="E70" s="169">
        <f>F70</f>
        <v>1700000</v>
      </c>
      <c r="F70" s="82">
        <v>1700000</v>
      </c>
      <c r="G70" s="79">
        <v>1394384</v>
      </c>
      <c r="H70" s="79"/>
      <c r="I70" s="83"/>
      <c r="J70" s="143">
        <v>77400</v>
      </c>
      <c r="K70" s="82"/>
      <c r="L70" s="79">
        <v>77400</v>
      </c>
      <c r="M70" s="79">
        <v>38500</v>
      </c>
      <c r="N70" s="79">
        <v>21580</v>
      </c>
      <c r="O70" s="83"/>
      <c r="P70" s="296">
        <f t="shared" si="1"/>
        <v>1777400</v>
      </c>
      <c r="Q70" s="50"/>
    </row>
    <row r="71" spans="1:17" s="3" customFormat="1" ht="50.25" customHeight="1" x14ac:dyDescent="0.2">
      <c r="A71" s="238" t="s">
        <v>82</v>
      </c>
      <c r="B71" s="121" t="s">
        <v>79</v>
      </c>
      <c r="C71" s="122" t="s">
        <v>8</v>
      </c>
      <c r="D71" s="108" t="s">
        <v>204</v>
      </c>
      <c r="E71" s="169">
        <f t="shared" ref="E71:E84" si="25">F71</f>
        <v>1216536</v>
      </c>
      <c r="F71" s="80">
        <f>F72+F73+F74+F75</f>
        <v>1216536</v>
      </c>
      <c r="G71" s="178">
        <f>G72+G73+G74+G75</f>
        <v>945177</v>
      </c>
      <c r="H71" s="79"/>
      <c r="I71" s="83"/>
      <c r="J71" s="176"/>
      <c r="K71" s="177"/>
      <c r="L71" s="81"/>
      <c r="M71" s="81"/>
      <c r="N71" s="81"/>
      <c r="O71" s="279"/>
      <c r="P71" s="296">
        <f t="shared" si="1"/>
        <v>1216536</v>
      </c>
      <c r="Q71" s="50"/>
    </row>
    <row r="72" spans="1:17" s="3" customFormat="1" ht="43.5" customHeight="1" x14ac:dyDescent="0.2">
      <c r="A72" s="239"/>
      <c r="B72" s="128"/>
      <c r="C72" s="129"/>
      <c r="D72" s="108" t="s">
        <v>143</v>
      </c>
      <c r="E72" s="169">
        <f t="shared" si="25"/>
        <v>1151250</v>
      </c>
      <c r="F72" s="80">
        <v>1151250</v>
      </c>
      <c r="G72" s="79">
        <v>898577</v>
      </c>
      <c r="H72" s="79"/>
      <c r="I72" s="279"/>
      <c r="J72" s="176"/>
      <c r="K72" s="177"/>
      <c r="L72" s="81"/>
      <c r="M72" s="81"/>
      <c r="N72" s="81"/>
      <c r="O72" s="279"/>
      <c r="P72" s="296">
        <f t="shared" si="1"/>
        <v>1151250</v>
      </c>
      <c r="Q72" s="50"/>
    </row>
    <row r="73" spans="1:17" s="3" customFormat="1" ht="48" customHeight="1" x14ac:dyDescent="0.2">
      <c r="A73" s="239"/>
      <c r="B73" s="128"/>
      <c r="C73" s="129"/>
      <c r="D73" s="108" t="s">
        <v>144</v>
      </c>
      <c r="E73" s="169">
        <f t="shared" si="25"/>
        <v>28493</v>
      </c>
      <c r="F73" s="80">
        <v>28493</v>
      </c>
      <c r="G73" s="79">
        <v>23300</v>
      </c>
      <c r="H73" s="81"/>
      <c r="I73" s="279"/>
      <c r="J73" s="176"/>
      <c r="K73" s="177"/>
      <c r="L73" s="81"/>
      <c r="M73" s="81"/>
      <c r="N73" s="81"/>
      <c r="O73" s="279"/>
      <c r="P73" s="296">
        <f t="shared" si="1"/>
        <v>28493</v>
      </c>
      <c r="Q73" s="50"/>
    </row>
    <row r="74" spans="1:17" s="3" customFormat="1" ht="40.5" customHeight="1" x14ac:dyDescent="0.2">
      <c r="A74" s="239"/>
      <c r="B74" s="128"/>
      <c r="C74" s="129"/>
      <c r="D74" s="108" t="s">
        <v>147</v>
      </c>
      <c r="E74" s="169">
        <f t="shared" si="25"/>
        <v>36793</v>
      </c>
      <c r="F74" s="80">
        <v>36793</v>
      </c>
      <c r="G74" s="79">
        <v>23300</v>
      </c>
      <c r="H74" s="81"/>
      <c r="I74" s="279"/>
      <c r="J74" s="176"/>
      <c r="K74" s="177"/>
      <c r="L74" s="81"/>
      <c r="M74" s="81"/>
      <c r="N74" s="81"/>
      <c r="O74" s="279"/>
      <c r="P74" s="296">
        <f t="shared" si="1"/>
        <v>36793</v>
      </c>
      <c r="Q74" s="50"/>
    </row>
    <row r="75" spans="1:17" s="3" customFormat="1" ht="42" hidden="1" customHeight="1" x14ac:dyDescent="0.2">
      <c r="A75" s="239"/>
      <c r="B75" s="128"/>
      <c r="C75" s="129"/>
      <c r="D75" s="108" t="s">
        <v>100</v>
      </c>
      <c r="E75" s="179">
        <v>0</v>
      </c>
      <c r="F75" s="82">
        <f t="shared" ref="F75" si="26">E75</f>
        <v>0</v>
      </c>
      <c r="G75" s="81"/>
      <c r="H75" s="81"/>
      <c r="I75" s="279"/>
      <c r="J75" s="176"/>
      <c r="K75" s="177"/>
      <c r="L75" s="81"/>
      <c r="M75" s="81"/>
      <c r="N75" s="81"/>
      <c r="O75" s="279"/>
      <c r="P75" s="296">
        <f t="shared" si="1"/>
        <v>0</v>
      </c>
      <c r="Q75" s="50"/>
    </row>
    <row r="76" spans="1:17" s="3" customFormat="1" ht="27.75" customHeight="1" x14ac:dyDescent="0.2">
      <c r="A76" s="238" t="s">
        <v>83</v>
      </c>
      <c r="B76" s="121" t="s">
        <v>80</v>
      </c>
      <c r="C76" s="122" t="s">
        <v>8</v>
      </c>
      <c r="D76" s="108" t="s">
        <v>66</v>
      </c>
      <c r="E76" s="169">
        <f t="shared" si="25"/>
        <v>719012</v>
      </c>
      <c r="F76" s="80">
        <f>656108+62904</f>
        <v>719012</v>
      </c>
      <c r="G76" s="79"/>
      <c r="H76" s="79"/>
      <c r="I76" s="111"/>
      <c r="J76" s="86"/>
      <c r="K76" s="130"/>
      <c r="L76" s="123"/>
      <c r="M76" s="123"/>
      <c r="N76" s="123"/>
      <c r="O76" s="230"/>
      <c r="P76" s="296">
        <f t="shared" si="1"/>
        <v>719012</v>
      </c>
      <c r="Q76" s="50"/>
    </row>
    <row r="77" spans="1:17" s="3" customFormat="1" ht="72" customHeight="1" x14ac:dyDescent="0.2">
      <c r="A77" s="238" t="s">
        <v>150</v>
      </c>
      <c r="B77" s="121" t="s">
        <v>106</v>
      </c>
      <c r="C77" s="122" t="s">
        <v>8</v>
      </c>
      <c r="D77" s="108" t="s">
        <v>158</v>
      </c>
      <c r="E77" s="169">
        <f t="shared" si="25"/>
        <v>356620</v>
      </c>
      <c r="F77" s="80">
        <f t="shared" ref="F77:I77" si="27">F78+F79+F80+F81</f>
        <v>356620</v>
      </c>
      <c r="G77" s="168">
        <f t="shared" si="27"/>
        <v>151914</v>
      </c>
      <c r="H77" s="168">
        <f t="shared" si="27"/>
        <v>23156</v>
      </c>
      <c r="I77" s="112">
        <f t="shared" si="27"/>
        <v>0</v>
      </c>
      <c r="J77" s="143"/>
      <c r="K77" s="82"/>
      <c r="L77" s="79"/>
      <c r="M77" s="79"/>
      <c r="N77" s="79"/>
      <c r="O77" s="83"/>
      <c r="P77" s="296">
        <f t="shared" si="1"/>
        <v>356620</v>
      </c>
      <c r="Q77" s="50"/>
    </row>
    <row r="78" spans="1:17" s="3" customFormat="1" ht="42" customHeight="1" x14ac:dyDescent="0.2">
      <c r="A78" s="239"/>
      <c r="B78" s="128"/>
      <c r="C78" s="129"/>
      <c r="D78" s="108" t="s">
        <v>143</v>
      </c>
      <c r="E78" s="169">
        <f t="shared" si="25"/>
        <v>82666</v>
      </c>
      <c r="F78" s="80">
        <v>82666</v>
      </c>
      <c r="G78" s="79">
        <v>41626</v>
      </c>
      <c r="H78" s="79">
        <v>4312</v>
      </c>
      <c r="I78" s="279"/>
      <c r="J78" s="176"/>
      <c r="K78" s="177"/>
      <c r="L78" s="81"/>
      <c r="M78" s="81"/>
      <c r="N78" s="81"/>
      <c r="O78" s="279"/>
      <c r="P78" s="296">
        <f t="shared" si="1"/>
        <v>82666</v>
      </c>
      <c r="Q78" s="50"/>
    </row>
    <row r="79" spans="1:17" s="3" customFormat="1" ht="47.25" customHeight="1" x14ac:dyDescent="0.2">
      <c r="A79" s="239"/>
      <c r="B79" s="128"/>
      <c r="C79" s="129"/>
      <c r="D79" s="108" t="s">
        <v>144</v>
      </c>
      <c r="E79" s="169">
        <f t="shared" si="25"/>
        <v>75647</v>
      </c>
      <c r="F79" s="80">
        <v>75647</v>
      </c>
      <c r="G79" s="79">
        <v>32224</v>
      </c>
      <c r="H79" s="79">
        <v>4912</v>
      </c>
      <c r="I79" s="279"/>
      <c r="J79" s="176"/>
      <c r="K79" s="177"/>
      <c r="L79" s="81"/>
      <c r="M79" s="81"/>
      <c r="N79" s="81"/>
      <c r="O79" s="279"/>
      <c r="P79" s="296">
        <f t="shared" si="1"/>
        <v>75647</v>
      </c>
      <c r="Q79" s="50"/>
    </row>
    <row r="80" spans="1:17" s="3" customFormat="1" ht="44.25" customHeight="1" x14ac:dyDescent="0.2">
      <c r="A80" s="239"/>
      <c r="B80" s="128"/>
      <c r="C80" s="129"/>
      <c r="D80" s="108" t="s">
        <v>145</v>
      </c>
      <c r="E80" s="169">
        <f t="shared" si="25"/>
        <v>135010</v>
      </c>
      <c r="F80" s="80">
        <v>135010</v>
      </c>
      <c r="G80" s="79">
        <v>51101</v>
      </c>
      <c r="H80" s="79">
        <v>9823</v>
      </c>
      <c r="I80" s="279"/>
      <c r="J80" s="176"/>
      <c r="K80" s="177"/>
      <c r="L80" s="81"/>
      <c r="M80" s="81"/>
      <c r="N80" s="81"/>
      <c r="O80" s="279"/>
      <c r="P80" s="296">
        <f t="shared" si="1"/>
        <v>135010</v>
      </c>
      <c r="Q80" s="50"/>
    </row>
    <row r="81" spans="1:17" s="3" customFormat="1" ht="45.75" customHeight="1" x14ac:dyDescent="0.2">
      <c r="A81" s="239"/>
      <c r="B81" s="128"/>
      <c r="C81" s="129"/>
      <c r="D81" s="108" t="s">
        <v>146</v>
      </c>
      <c r="E81" s="169">
        <f t="shared" si="25"/>
        <v>63297</v>
      </c>
      <c r="F81" s="80">
        <v>63297</v>
      </c>
      <c r="G81" s="79">
        <v>26963</v>
      </c>
      <c r="H81" s="79">
        <v>4109</v>
      </c>
      <c r="I81" s="279"/>
      <c r="J81" s="176"/>
      <c r="K81" s="177"/>
      <c r="L81" s="81"/>
      <c r="M81" s="81"/>
      <c r="N81" s="81"/>
      <c r="O81" s="279"/>
      <c r="P81" s="296">
        <f t="shared" si="1"/>
        <v>63297</v>
      </c>
      <c r="Q81" s="50"/>
    </row>
    <row r="82" spans="1:17" s="3" customFormat="1" ht="53.25" customHeight="1" x14ac:dyDescent="0.2">
      <c r="A82" s="238" t="s">
        <v>105</v>
      </c>
      <c r="B82" s="121" t="s">
        <v>107</v>
      </c>
      <c r="C82" s="122" t="s">
        <v>8</v>
      </c>
      <c r="D82" s="108" t="s">
        <v>108</v>
      </c>
      <c r="E82" s="169">
        <f t="shared" si="25"/>
        <v>1499035</v>
      </c>
      <c r="F82" s="82">
        <v>1499035</v>
      </c>
      <c r="G82" s="79">
        <v>1228717</v>
      </c>
      <c r="H82" s="81"/>
      <c r="I82" s="279"/>
      <c r="J82" s="176"/>
      <c r="K82" s="177"/>
      <c r="L82" s="81"/>
      <c r="M82" s="81"/>
      <c r="N82" s="81"/>
      <c r="O82" s="279"/>
      <c r="P82" s="296">
        <f t="shared" si="1"/>
        <v>1499035</v>
      </c>
      <c r="Q82" s="50"/>
    </row>
    <row r="83" spans="1:17" s="3" customFormat="1" ht="88.5" customHeight="1" x14ac:dyDescent="0.2">
      <c r="A83" s="238" t="s">
        <v>137</v>
      </c>
      <c r="B83" s="121" t="s">
        <v>136</v>
      </c>
      <c r="C83" s="122" t="s">
        <v>8</v>
      </c>
      <c r="D83" s="108" t="s">
        <v>138</v>
      </c>
      <c r="E83" s="169">
        <f t="shared" si="25"/>
        <v>123283</v>
      </c>
      <c r="F83" s="82">
        <v>123283</v>
      </c>
      <c r="G83" s="79">
        <v>99000</v>
      </c>
      <c r="H83" s="79"/>
      <c r="I83" s="83"/>
      <c r="J83" s="143">
        <v>62558</v>
      </c>
      <c r="K83" s="82">
        <v>62558</v>
      </c>
      <c r="L83" s="79"/>
      <c r="M83" s="79"/>
      <c r="N83" s="79"/>
      <c r="O83" s="83">
        <v>62558</v>
      </c>
      <c r="P83" s="296">
        <f t="shared" si="1"/>
        <v>185841</v>
      </c>
      <c r="Q83" s="50"/>
    </row>
    <row r="84" spans="1:17" s="3" customFormat="1" ht="87" customHeight="1" x14ac:dyDescent="0.2">
      <c r="A84" s="238" t="s">
        <v>174</v>
      </c>
      <c r="B84" s="121" t="s">
        <v>175</v>
      </c>
      <c r="C84" s="122" t="s">
        <v>8</v>
      </c>
      <c r="D84" s="108" t="s">
        <v>176</v>
      </c>
      <c r="E84" s="169">
        <f t="shared" si="25"/>
        <v>67675</v>
      </c>
      <c r="F84" s="82">
        <v>67675</v>
      </c>
      <c r="G84" s="79">
        <v>55471</v>
      </c>
      <c r="H84" s="83"/>
      <c r="I84" s="83"/>
      <c r="J84" s="86">
        <f>K84</f>
        <v>59329</v>
      </c>
      <c r="K84" s="82">
        <v>59329</v>
      </c>
      <c r="L84" s="79"/>
      <c r="M84" s="79"/>
      <c r="N84" s="79"/>
      <c r="O84" s="83">
        <v>59329</v>
      </c>
      <c r="P84" s="296">
        <f t="shared" si="1"/>
        <v>127004</v>
      </c>
      <c r="Q84" s="50"/>
    </row>
    <row r="85" spans="1:17" s="3" customFormat="1" ht="63" customHeight="1" x14ac:dyDescent="0.2">
      <c r="A85" s="238" t="s">
        <v>141</v>
      </c>
      <c r="B85" s="121" t="s">
        <v>38</v>
      </c>
      <c r="C85" s="122" t="s">
        <v>7</v>
      </c>
      <c r="D85" s="108" t="s">
        <v>127</v>
      </c>
      <c r="E85" s="169">
        <f>F85</f>
        <v>170117</v>
      </c>
      <c r="F85" s="80">
        <f>166825+2500+792</f>
        <v>170117</v>
      </c>
      <c r="G85" s="79">
        <v>107756</v>
      </c>
      <c r="H85" s="83">
        <f>36108+2500+198</f>
        <v>38806</v>
      </c>
      <c r="I85" s="83"/>
      <c r="J85" s="176"/>
      <c r="K85" s="177"/>
      <c r="L85" s="81"/>
      <c r="M85" s="81"/>
      <c r="N85" s="81"/>
      <c r="O85" s="279"/>
      <c r="P85" s="296">
        <f t="shared" ref="P85:P119" si="28">E85+J85</f>
        <v>170117</v>
      </c>
      <c r="Q85" s="50"/>
    </row>
    <row r="86" spans="1:17" s="3" customFormat="1" ht="30.75" customHeight="1" x14ac:dyDescent="0.2">
      <c r="A86" s="244" t="s">
        <v>128</v>
      </c>
      <c r="B86" s="121" t="s">
        <v>130</v>
      </c>
      <c r="C86" s="249" t="s">
        <v>129</v>
      </c>
      <c r="D86" s="261" t="s">
        <v>131</v>
      </c>
      <c r="E86" s="169">
        <f>F86</f>
        <v>200000</v>
      </c>
      <c r="F86" s="80">
        <v>200000</v>
      </c>
      <c r="G86" s="79"/>
      <c r="H86" s="79"/>
      <c r="I86" s="83"/>
      <c r="J86" s="143"/>
      <c r="K86" s="82"/>
      <c r="L86" s="79"/>
      <c r="M86" s="79"/>
      <c r="N86" s="81"/>
      <c r="O86" s="279"/>
      <c r="P86" s="296">
        <f t="shared" si="28"/>
        <v>200000</v>
      </c>
      <c r="Q86" s="50"/>
    </row>
    <row r="87" spans="1:17" s="3" customFormat="1" ht="62.1" customHeight="1" x14ac:dyDescent="0.2">
      <c r="A87" s="244" t="s">
        <v>221</v>
      </c>
      <c r="B87" s="121" t="s">
        <v>215</v>
      </c>
      <c r="C87" s="249" t="s">
        <v>120</v>
      </c>
      <c r="D87" s="261" t="s">
        <v>222</v>
      </c>
      <c r="E87" s="169"/>
      <c r="F87" s="80"/>
      <c r="G87" s="79"/>
      <c r="H87" s="79"/>
      <c r="I87" s="83"/>
      <c r="J87" s="143">
        <f>L87+O87</f>
        <v>51245</v>
      </c>
      <c r="K87" s="82">
        <f>O87</f>
        <v>51245</v>
      </c>
      <c r="L87" s="79"/>
      <c r="M87" s="79"/>
      <c r="N87" s="81"/>
      <c r="O87" s="83">
        <v>51245</v>
      </c>
      <c r="P87" s="296">
        <f t="shared" si="28"/>
        <v>51245</v>
      </c>
      <c r="Q87" s="50"/>
    </row>
    <row r="88" spans="1:17" s="3" customFormat="1" ht="45" customHeight="1" x14ac:dyDescent="0.2">
      <c r="A88" s="245" t="s">
        <v>179</v>
      </c>
      <c r="B88" s="180"/>
      <c r="C88" s="181"/>
      <c r="D88" s="262" t="s">
        <v>178</v>
      </c>
      <c r="E88" s="182">
        <f>E89</f>
        <v>1876191.27</v>
      </c>
      <c r="F88" s="183">
        <f t="shared" ref="F88:P88" si="29">F89</f>
        <v>1876191.27</v>
      </c>
      <c r="G88" s="184">
        <f t="shared" si="29"/>
        <v>1346158</v>
      </c>
      <c r="H88" s="184">
        <f t="shared" si="29"/>
        <v>12169</v>
      </c>
      <c r="I88" s="280">
        <f t="shared" si="29"/>
        <v>0</v>
      </c>
      <c r="J88" s="185">
        <f t="shared" si="29"/>
        <v>11000</v>
      </c>
      <c r="K88" s="186">
        <f t="shared" si="29"/>
        <v>11000</v>
      </c>
      <c r="L88" s="184">
        <f t="shared" si="29"/>
        <v>0</v>
      </c>
      <c r="M88" s="184">
        <f t="shared" si="29"/>
        <v>0</v>
      </c>
      <c r="N88" s="184">
        <f t="shared" si="29"/>
        <v>0</v>
      </c>
      <c r="O88" s="280">
        <f t="shared" si="29"/>
        <v>11000</v>
      </c>
      <c r="P88" s="182">
        <f t="shared" si="29"/>
        <v>1887191.27</v>
      </c>
      <c r="Q88" s="50"/>
    </row>
    <row r="89" spans="1:17" s="3" customFormat="1" ht="42" customHeight="1" thickBot="1" x14ac:dyDescent="0.25">
      <c r="A89" s="242" t="s">
        <v>177</v>
      </c>
      <c r="B89" s="161"/>
      <c r="C89" s="163"/>
      <c r="D89" s="259" t="s">
        <v>178</v>
      </c>
      <c r="E89" s="187">
        <f>E90+E91+E92+E93+E94+E95+E96+E97+E98+E99+E100</f>
        <v>1876191.27</v>
      </c>
      <c r="F89" s="188">
        <f t="shared" ref="F89:O89" si="30">F90+F91+F92+F93+F94+F95+F96+F97+F98+F99+F100</f>
        <v>1876191.27</v>
      </c>
      <c r="G89" s="189">
        <f t="shared" si="30"/>
        <v>1346158</v>
      </c>
      <c r="H89" s="189">
        <f t="shared" si="30"/>
        <v>12169</v>
      </c>
      <c r="I89" s="216">
        <f t="shared" si="30"/>
        <v>0</v>
      </c>
      <c r="J89" s="164">
        <f t="shared" si="30"/>
        <v>11000</v>
      </c>
      <c r="K89" s="190">
        <f t="shared" si="30"/>
        <v>11000</v>
      </c>
      <c r="L89" s="189">
        <f t="shared" si="30"/>
        <v>0</v>
      </c>
      <c r="M89" s="189">
        <f t="shared" si="30"/>
        <v>0</v>
      </c>
      <c r="N89" s="189">
        <f t="shared" si="30"/>
        <v>0</v>
      </c>
      <c r="O89" s="216">
        <f t="shared" si="30"/>
        <v>11000</v>
      </c>
      <c r="P89" s="302">
        <f t="shared" si="28"/>
        <v>1887191.27</v>
      </c>
      <c r="Q89" s="50"/>
    </row>
    <row r="90" spans="1:17" s="3" customFormat="1" ht="70.5" customHeight="1" x14ac:dyDescent="0.2">
      <c r="A90" s="237" t="s">
        <v>180</v>
      </c>
      <c r="B90" s="113" t="s">
        <v>36</v>
      </c>
      <c r="C90" s="114" t="s">
        <v>5</v>
      </c>
      <c r="D90" s="220" t="s">
        <v>72</v>
      </c>
      <c r="E90" s="165">
        <f t="shared" ref="E90:E91" si="31">F90</f>
        <v>816472</v>
      </c>
      <c r="F90" s="166">
        <f>805312+1160+10000</f>
        <v>816472</v>
      </c>
      <c r="G90" s="117">
        <v>648230</v>
      </c>
      <c r="H90" s="117">
        <v>6131</v>
      </c>
      <c r="I90" s="278"/>
      <c r="J90" s="86">
        <f>K90</f>
        <v>11000</v>
      </c>
      <c r="K90" s="116">
        <v>11000</v>
      </c>
      <c r="L90" s="117"/>
      <c r="M90" s="117"/>
      <c r="N90" s="191"/>
      <c r="O90" s="278">
        <v>11000</v>
      </c>
      <c r="P90" s="303">
        <f t="shared" si="28"/>
        <v>827472</v>
      </c>
      <c r="Q90" s="50"/>
    </row>
    <row r="91" spans="1:17" s="3" customFormat="1" ht="52.5" customHeight="1" x14ac:dyDescent="0.2">
      <c r="A91" s="238" t="s">
        <v>187</v>
      </c>
      <c r="B91" s="121" t="s">
        <v>55</v>
      </c>
      <c r="C91" s="122" t="s">
        <v>16</v>
      </c>
      <c r="D91" s="108" t="s">
        <v>61</v>
      </c>
      <c r="E91" s="86">
        <f t="shared" si="31"/>
        <v>400</v>
      </c>
      <c r="F91" s="173">
        <v>400</v>
      </c>
      <c r="G91" s="123"/>
      <c r="H91" s="123"/>
      <c r="I91" s="230"/>
      <c r="J91" s="86"/>
      <c r="K91" s="130"/>
      <c r="L91" s="123"/>
      <c r="M91" s="123"/>
      <c r="N91" s="123"/>
      <c r="O91" s="230"/>
      <c r="P91" s="304">
        <f t="shared" si="28"/>
        <v>400</v>
      </c>
      <c r="Q91" s="50"/>
    </row>
    <row r="92" spans="1:17" s="3" customFormat="1" ht="46.5" customHeight="1" x14ac:dyDescent="0.2">
      <c r="A92" s="238" t="s">
        <v>188</v>
      </c>
      <c r="B92" s="121" t="s">
        <v>57</v>
      </c>
      <c r="C92" s="122" t="s">
        <v>63</v>
      </c>
      <c r="D92" s="108" t="s">
        <v>64</v>
      </c>
      <c r="E92" s="133">
        <f t="shared" ref="E92:E100" si="32">F92</f>
        <v>10358.77</v>
      </c>
      <c r="F92" s="134">
        <v>10358.77</v>
      </c>
      <c r="G92" s="192"/>
      <c r="H92" s="192"/>
      <c r="I92" s="281"/>
      <c r="J92" s="193"/>
      <c r="K92" s="194"/>
      <c r="L92" s="192"/>
      <c r="M92" s="192"/>
      <c r="N92" s="192"/>
      <c r="O92" s="281"/>
      <c r="P92" s="305">
        <f t="shared" si="28"/>
        <v>10358.77</v>
      </c>
      <c r="Q92" s="50"/>
    </row>
    <row r="93" spans="1:17" s="3" customFormat="1" ht="63.75" customHeight="1" x14ac:dyDescent="0.2">
      <c r="A93" s="238" t="s">
        <v>189</v>
      </c>
      <c r="B93" s="121" t="s">
        <v>60</v>
      </c>
      <c r="C93" s="122" t="s">
        <v>63</v>
      </c>
      <c r="D93" s="108" t="s">
        <v>73</v>
      </c>
      <c r="E93" s="144">
        <f t="shared" si="32"/>
        <v>2400</v>
      </c>
      <c r="F93" s="82">
        <v>2400</v>
      </c>
      <c r="G93" s="123"/>
      <c r="H93" s="123"/>
      <c r="I93" s="230"/>
      <c r="J93" s="86"/>
      <c r="K93" s="130"/>
      <c r="L93" s="123"/>
      <c r="M93" s="123"/>
      <c r="N93" s="123"/>
      <c r="O93" s="230"/>
      <c r="P93" s="296">
        <f t="shared" si="28"/>
        <v>2400</v>
      </c>
      <c r="Q93" s="50"/>
    </row>
    <row r="94" spans="1:17" s="3" customFormat="1" ht="64.5" customHeight="1" x14ac:dyDescent="0.2">
      <c r="A94" s="238" t="s">
        <v>190</v>
      </c>
      <c r="B94" s="121" t="s">
        <v>70</v>
      </c>
      <c r="C94" s="122" t="s">
        <v>63</v>
      </c>
      <c r="D94" s="108" t="s">
        <v>88</v>
      </c>
      <c r="E94" s="144">
        <f t="shared" si="32"/>
        <v>16700</v>
      </c>
      <c r="F94" s="173">
        <v>16700</v>
      </c>
      <c r="G94" s="123"/>
      <c r="H94" s="123"/>
      <c r="I94" s="230"/>
      <c r="J94" s="86"/>
      <c r="K94" s="130"/>
      <c r="L94" s="123"/>
      <c r="M94" s="123"/>
      <c r="N94" s="123"/>
      <c r="O94" s="230"/>
      <c r="P94" s="296">
        <f t="shared" si="28"/>
        <v>16700</v>
      </c>
      <c r="Q94" s="50"/>
    </row>
    <row r="95" spans="1:17" s="3" customFormat="1" ht="53.25" customHeight="1" x14ac:dyDescent="0.2">
      <c r="A95" s="238" t="s">
        <v>191</v>
      </c>
      <c r="B95" s="121" t="s">
        <v>67</v>
      </c>
      <c r="C95" s="122" t="s">
        <v>16</v>
      </c>
      <c r="D95" s="108" t="s">
        <v>74</v>
      </c>
      <c r="E95" s="86">
        <f t="shared" si="32"/>
        <v>7100</v>
      </c>
      <c r="F95" s="173">
        <v>7100</v>
      </c>
      <c r="G95" s="123"/>
      <c r="H95" s="123"/>
      <c r="I95" s="230"/>
      <c r="J95" s="86"/>
      <c r="K95" s="130"/>
      <c r="L95" s="123"/>
      <c r="M95" s="123"/>
      <c r="N95" s="123"/>
      <c r="O95" s="230"/>
      <c r="P95" s="296">
        <f t="shared" si="28"/>
        <v>7100</v>
      </c>
      <c r="Q95" s="50"/>
    </row>
    <row r="96" spans="1:17" s="3" customFormat="1" ht="83.25" customHeight="1" x14ac:dyDescent="0.2">
      <c r="A96" s="240" t="s">
        <v>192</v>
      </c>
      <c r="B96" s="145" t="s">
        <v>193</v>
      </c>
      <c r="C96" s="85" t="s">
        <v>194</v>
      </c>
      <c r="D96" s="263" t="s">
        <v>195</v>
      </c>
      <c r="E96" s="86">
        <f t="shared" si="32"/>
        <v>895090</v>
      </c>
      <c r="F96" s="195">
        <f>864890+30200</f>
        <v>895090</v>
      </c>
      <c r="G96" s="123">
        <v>697928</v>
      </c>
      <c r="H96" s="123">
        <v>6038</v>
      </c>
      <c r="I96" s="230"/>
      <c r="J96" s="86"/>
      <c r="K96" s="130"/>
      <c r="L96" s="123"/>
      <c r="M96" s="123"/>
      <c r="N96" s="123"/>
      <c r="O96" s="230"/>
      <c r="P96" s="296">
        <f t="shared" si="28"/>
        <v>895090</v>
      </c>
      <c r="Q96" s="50"/>
    </row>
    <row r="97" spans="1:17" s="3" customFormat="1" ht="120.75" customHeight="1" x14ac:dyDescent="0.2">
      <c r="A97" s="246" t="s">
        <v>181</v>
      </c>
      <c r="B97" s="84" t="s">
        <v>182</v>
      </c>
      <c r="C97" s="85" t="s">
        <v>15</v>
      </c>
      <c r="D97" s="108" t="s">
        <v>183</v>
      </c>
      <c r="E97" s="86">
        <f t="shared" si="32"/>
        <v>45969</v>
      </c>
      <c r="F97" s="87">
        <v>45969</v>
      </c>
      <c r="G97" s="79"/>
      <c r="H97" s="79"/>
      <c r="I97" s="83"/>
      <c r="J97" s="143"/>
      <c r="K97" s="82"/>
      <c r="L97" s="79"/>
      <c r="M97" s="79"/>
      <c r="N97" s="81"/>
      <c r="O97" s="279"/>
      <c r="P97" s="296">
        <f t="shared" si="28"/>
        <v>45969</v>
      </c>
      <c r="Q97" s="50"/>
    </row>
    <row r="98" spans="1:17" s="3" customFormat="1" ht="88.5" customHeight="1" x14ac:dyDescent="0.2">
      <c r="A98" s="238" t="s">
        <v>184</v>
      </c>
      <c r="B98" s="121" t="s">
        <v>69</v>
      </c>
      <c r="C98" s="122" t="s">
        <v>15</v>
      </c>
      <c r="D98" s="108" t="s">
        <v>75</v>
      </c>
      <c r="E98" s="133">
        <f t="shared" si="32"/>
        <v>1172.72</v>
      </c>
      <c r="F98" s="138">
        <v>1172.72</v>
      </c>
      <c r="G98" s="79"/>
      <c r="H98" s="79"/>
      <c r="I98" s="83"/>
      <c r="J98" s="143"/>
      <c r="K98" s="82"/>
      <c r="L98" s="79"/>
      <c r="M98" s="79"/>
      <c r="N98" s="81"/>
      <c r="O98" s="279"/>
      <c r="P98" s="298">
        <f t="shared" si="28"/>
        <v>1172.72</v>
      </c>
      <c r="Q98" s="50"/>
    </row>
    <row r="99" spans="1:17" s="3" customFormat="1" ht="104.25" customHeight="1" x14ac:dyDescent="0.2">
      <c r="A99" s="238" t="s">
        <v>185</v>
      </c>
      <c r="B99" s="121" t="s">
        <v>59</v>
      </c>
      <c r="C99" s="122" t="s">
        <v>62</v>
      </c>
      <c r="D99" s="108" t="s">
        <v>65</v>
      </c>
      <c r="E99" s="141">
        <f t="shared" si="32"/>
        <v>13528.78</v>
      </c>
      <c r="F99" s="138">
        <v>13528.78</v>
      </c>
      <c r="G99" s="79"/>
      <c r="H99" s="79"/>
      <c r="I99" s="83"/>
      <c r="J99" s="143"/>
      <c r="K99" s="82"/>
      <c r="L99" s="79"/>
      <c r="M99" s="79"/>
      <c r="N99" s="81"/>
      <c r="O99" s="279"/>
      <c r="P99" s="298">
        <f t="shared" si="28"/>
        <v>13528.78</v>
      </c>
      <c r="Q99" s="50"/>
    </row>
    <row r="100" spans="1:17" s="3" customFormat="1" ht="46.5" customHeight="1" x14ac:dyDescent="0.2">
      <c r="A100" s="238" t="s">
        <v>186</v>
      </c>
      <c r="B100" s="121" t="s">
        <v>24</v>
      </c>
      <c r="C100" s="122" t="s">
        <v>16</v>
      </c>
      <c r="D100" s="257" t="s">
        <v>148</v>
      </c>
      <c r="E100" s="196">
        <f t="shared" si="32"/>
        <v>67000</v>
      </c>
      <c r="F100" s="138">
        <f>F101+F102+F103</f>
        <v>67000</v>
      </c>
      <c r="G100" s="79"/>
      <c r="H100" s="79"/>
      <c r="I100" s="83"/>
      <c r="J100" s="143"/>
      <c r="K100" s="82"/>
      <c r="L100" s="79"/>
      <c r="M100" s="79"/>
      <c r="N100" s="81"/>
      <c r="O100" s="279"/>
      <c r="P100" s="296">
        <f t="shared" si="28"/>
        <v>67000</v>
      </c>
      <c r="Q100" s="50"/>
    </row>
    <row r="101" spans="1:17" s="3" customFormat="1" ht="72.75" customHeight="1" x14ac:dyDescent="0.2">
      <c r="A101" s="238"/>
      <c r="B101" s="121"/>
      <c r="C101" s="122"/>
      <c r="D101" s="257" t="s">
        <v>112</v>
      </c>
      <c r="E101" s="196">
        <f t="shared" ref="E101:E103" si="33">F101</f>
        <v>55000</v>
      </c>
      <c r="F101" s="138">
        <v>55000</v>
      </c>
      <c r="G101" s="79"/>
      <c r="H101" s="79"/>
      <c r="I101" s="83"/>
      <c r="J101" s="143"/>
      <c r="K101" s="82"/>
      <c r="L101" s="79"/>
      <c r="M101" s="79"/>
      <c r="N101" s="81"/>
      <c r="O101" s="279"/>
      <c r="P101" s="296">
        <f t="shared" si="28"/>
        <v>55000</v>
      </c>
      <c r="Q101" s="50"/>
    </row>
    <row r="102" spans="1:17" s="3" customFormat="1" ht="148.5" customHeight="1" x14ac:dyDescent="0.2">
      <c r="A102" s="238"/>
      <c r="B102" s="121"/>
      <c r="C102" s="122"/>
      <c r="D102" s="257" t="s">
        <v>114</v>
      </c>
      <c r="E102" s="143">
        <f t="shared" si="33"/>
        <v>5000</v>
      </c>
      <c r="F102" s="80">
        <v>5000</v>
      </c>
      <c r="G102" s="79"/>
      <c r="H102" s="79"/>
      <c r="I102" s="83"/>
      <c r="J102" s="143"/>
      <c r="K102" s="82"/>
      <c r="L102" s="79"/>
      <c r="M102" s="79"/>
      <c r="N102" s="81"/>
      <c r="O102" s="279"/>
      <c r="P102" s="296">
        <f t="shared" si="28"/>
        <v>5000</v>
      </c>
      <c r="Q102" s="50"/>
    </row>
    <row r="103" spans="1:17" s="3" customFormat="1" ht="46.5" customHeight="1" thickBot="1" x14ac:dyDescent="0.25">
      <c r="A103" s="240"/>
      <c r="B103" s="145"/>
      <c r="C103" s="85"/>
      <c r="D103" s="109" t="s">
        <v>143</v>
      </c>
      <c r="E103" s="146">
        <f t="shared" si="33"/>
        <v>7000</v>
      </c>
      <c r="F103" s="197">
        <v>7000</v>
      </c>
      <c r="G103" s="148"/>
      <c r="H103" s="148"/>
      <c r="I103" s="282"/>
      <c r="J103" s="146"/>
      <c r="K103" s="147"/>
      <c r="L103" s="148"/>
      <c r="M103" s="148"/>
      <c r="N103" s="198"/>
      <c r="O103" s="292"/>
      <c r="P103" s="300">
        <f t="shared" si="28"/>
        <v>7000</v>
      </c>
      <c r="Q103" s="50"/>
    </row>
    <row r="104" spans="1:17" s="3" customFormat="1" ht="46.5" customHeight="1" x14ac:dyDescent="0.2">
      <c r="A104" s="241" t="s">
        <v>196</v>
      </c>
      <c r="B104" s="151"/>
      <c r="C104" s="153"/>
      <c r="D104" s="258" t="s">
        <v>198</v>
      </c>
      <c r="E104" s="199">
        <f>E105</f>
        <v>448738</v>
      </c>
      <c r="F104" s="200">
        <f t="shared" ref="F104:P104" si="34">F105</f>
        <v>448738</v>
      </c>
      <c r="G104" s="201">
        <f t="shared" si="34"/>
        <v>356895</v>
      </c>
      <c r="H104" s="201">
        <f t="shared" si="34"/>
        <v>5946</v>
      </c>
      <c r="I104" s="276">
        <f t="shared" si="34"/>
        <v>0</v>
      </c>
      <c r="J104" s="199">
        <f t="shared" si="34"/>
        <v>0</v>
      </c>
      <c r="K104" s="200">
        <f t="shared" si="34"/>
        <v>0</v>
      </c>
      <c r="L104" s="201">
        <f t="shared" si="34"/>
        <v>0</v>
      </c>
      <c r="M104" s="201">
        <f t="shared" si="34"/>
        <v>0</v>
      </c>
      <c r="N104" s="201">
        <f t="shared" si="34"/>
        <v>0</v>
      </c>
      <c r="O104" s="276">
        <f t="shared" si="34"/>
        <v>0</v>
      </c>
      <c r="P104" s="199">
        <f t="shared" si="34"/>
        <v>448738</v>
      </c>
      <c r="Q104" s="50"/>
    </row>
    <row r="105" spans="1:17" s="3" customFormat="1" ht="46.5" customHeight="1" thickBot="1" x14ac:dyDescent="0.25">
      <c r="A105" s="242" t="s">
        <v>197</v>
      </c>
      <c r="B105" s="161"/>
      <c r="C105" s="163"/>
      <c r="D105" s="259" t="s">
        <v>198</v>
      </c>
      <c r="E105" s="202">
        <f>E106</f>
        <v>448738</v>
      </c>
      <c r="F105" s="203">
        <f t="shared" ref="F105:P105" si="35">F106</f>
        <v>448738</v>
      </c>
      <c r="G105" s="204">
        <f t="shared" si="35"/>
        <v>356895</v>
      </c>
      <c r="H105" s="204">
        <f t="shared" si="35"/>
        <v>5946</v>
      </c>
      <c r="I105" s="283">
        <f t="shared" si="35"/>
        <v>0</v>
      </c>
      <c r="J105" s="202">
        <f t="shared" si="35"/>
        <v>0</v>
      </c>
      <c r="K105" s="203">
        <f t="shared" si="35"/>
        <v>0</v>
      </c>
      <c r="L105" s="204">
        <f t="shared" si="35"/>
        <v>0</v>
      </c>
      <c r="M105" s="204">
        <f t="shared" si="35"/>
        <v>0</v>
      </c>
      <c r="N105" s="204">
        <f t="shared" si="35"/>
        <v>0</v>
      </c>
      <c r="O105" s="283">
        <f t="shared" si="35"/>
        <v>0</v>
      </c>
      <c r="P105" s="202">
        <f t="shared" si="35"/>
        <v>448738</v>
      </c>
      <c r="Q105" s="50"/>
    </row>
    <row r="106" spans="1:17" s="3" customFormat="1" ht="67.5" customHeight="1" thickBot="1" x14ac:dyDescent="0.25">
      <c r="A106" s="247" t="s">
        <v>199</v>
      </c>
      <c r="B106" s="205" t="s">
        <v>36</v>
      </c>
      <c r="C106" s="206" t="s">
        <v>5</v>
      </c>
      <c r="D106" s="263" t="s">
        <v>72</v>
      </c>
      <c r="E106" s="207">
        <f t="shared" ref="E106" si="36">F106</f>
        <v>448738</v>
      </c>
      <c r="F106" s="208">
        <f>497117-48379</f>
        <v>448738</v>
      </c>
      <c r="G106" s="209">
        <f>396550-39655</f>
        <v>356895</v>
      </c>
      <c r="H106" s="210">
        <v>5946</v>
      </c>
      <c r="I106" s="210"/>
      <c r="J106" s="207"/>
      <c r="K106" s="211"/>
      <c r="L106" s="209"/>
      <c r="M106" s="209"/>
      <c r="N106" s="212"/>
      <c r="O106" s="293"/>
      <c r="P106" s="303">
        <f t="shared" si="28"/>
        <v>448738</v>
      </c>
      <c r="Q106" s="50"/>
    </row>
    <row r="107" spans="1:17" s="3" customFormat="1" ht="42.75" customHeight="1" x14ac:dyDescent="0.2">
      <c r="A107" s="241" t="s">
        <v>89</v>
      </c>
      <c r="B107" s="151"/>
      <c r="C107" s="153"/>
      <c r="D107" s="258" t="s">
        <v>95</v>
      </c>
      <c r="E107" s="154">
        <f>E108</f>
        <v>3849201</v>
      </c>
      <c r="F107" s="155">
        <f t="shared" ref="F107:H107" si="37">F108</f>
        <v>3849201</v>
      </c>
      <c r="G107" s="156">
        <f t="shared" si="37"/>
        <v>938700</v>
      </c>
      <c r="H107" s="213">
        <f t="shared" si="37"/>
        <v>11704</v>
      </c>
      <c r="I107" s="276">
        <v>0</v>
      </c>
      <c r="J107" s="214">
        <f t="shared" ref="J107" si="38">K107+N107</f>
        <v>0</v>
      </c>
      <c r="K107" s="215">
        <v>0</v>
      </c>
      <c r="L107" s="160">
        <v>0</v>
      </c>
      <c r="M107" s="160">
        <v>0</v>
      </c>
      <c r="N107" s="160">
        <v>0</v>
      </c>
      <c r="O107" s="294">
        <v>0</v>
      </c>
      <c r="P107" s="199">
        <f t="shared" si="28"/>
        <v>3849201</v>
      </c>
      <c r="Q107" s="50"/>
    </row>
    <row r="108" spans="1:17" s="3" customFormat="1" ht="48.75" customHeight="1" thickBot="1" x14ac:dyDescent="0.25">
      <c r="A108" s="242" t="s">
        <v>90</v>
      </c>
      <c r="B108" s="161"/>
      <c r="C108" s="163"/>
      <c r="D108" s="259" t="s">
        <v>95</v>
      </c>
      <c r="E108" s="164">
        <f>E109+E111+E112+E110</f>
        <v>3849201</v>
      </c>
      <c r="F108" s="190">
        <f t="shared" ref="F108:H108" si="39">F109+F111+F112+F110</f>
        <v>3849201</v>
      </c>
      <c r="G108" s="189">
        <f t="shared" si="39"/>
        <v>938700</v>
      </c>
      <c r="H108" s="216">
        <f t="shared" si="39"/>
        <v>11704</v>
      </c>
      <c r="I108" s="284">
        <v>0</v>
      </c>
      <c r="J108" s="217">
        <v>0</v>
      </c>
      <c r="K108" s="218">
        <v>0</v>
      </c>
      <c r="L108" s="219">
        <v>0</v>
      </c>
      <c r="M108" s="219">
        <v>0</v>
      </c>
      <c r="N108" s="219">
        <v>0</v>
      </c>
      <c r="O108" s="284">
        <v>0</v>
      </c>
      <c r="P108" s="202">
        <f t="shared" si="28"/>
        <v>3849201</v>
      </c>
      <c r="Q108" s="50"/>
    </row>
    <row r="109" spans="1:17" s="3" customFormat="1" ht="71.25" customHeight="1" x14ac:dyDescent="0.2">
      <c r="A109" s="237" t="s">
        <v>91</v>
      </c>
      <c r="B109" s="113" t="s">
        <v>36</v>
      </c>
      <c r="C109" s="114" t="s">
        <v>5</v>
      </c>
      <c r="D109" s="220" t="s">
        <v>72</v>
      </c>
      <c r="E109" s="221">
        <f>F109</f>
        <v>1237067</v>
      </c>
      <c r="F109" s="222">
        <f>1224018+13049</f>
        <v>1237067</v>
      </c>
      <c r="G109" s="223">
        <v>938700</v>
      </c>
      <c r="H109" s="224">
        <v>11704</v>
      </c>
      <c r="I109" s="285"/>
      <c r="J109" s="225"/>
      <c r="K109" s="226"/>
      <c r="L109" s="227"/>
      <c r="M109" s="227"/>
      <c r="N109" s="227"/>
      <c r="O109" s="285"/>
      <c r="P109" s="301">
        <f t="shared" si="28"/>
        <v>1237067</v>
      </c>
      <c r="Q109" s="50"/>
    </row>
    <row r="110" spans="1:17" s="3" customFormat="1" ht="22.5" customHeight="1" x14ac:dyDescent="0.2">
      <c r="A110" s="247" t="s">
        <v>132</v>
      </c>
      <c r="B110" s="205" t="s">
        <v>133</v>
      </c>
      <c r="C110" s="206" t="s">
        <v>11</v>
      </c>
      <c r="D110" s="108" t="s">
        <v>134</v>
      </c>
      <c r="E110" s="144">
        <f t="shared" ref="E110:E111" si="40">F110</f>
        <v>668700</v>
      </c>
      <c r="F110" s="173">
        <v>668700</v>
      </c>
      <c r="G110" s="174"/>
      <c r="H110" s="228"/>
      <c r="I110" s="230"/>
      <c r="J110" s="86"/>
      <c r="K110" s="124"/>
      <c r="L110" s="123"/>
      <c r="M110" s="123"/>
      <c r="N110" s="123"/>
      <c r="O110" s="230"/>
      <c r="P110" s="296">
        <f t="shared" si="28"/>
        <v>668700</v>
      </c>
      <c r="Q110" s="50"/>
    </row>
    <row r="111" spans="1:17" s="3" customFormat="1" ht="90" customHeight="1" x14ac:dyDescent="0.2">
      <c r="A111" s="240" t="s">
        <v>92</v>
      </c>
      <c r="B111" s="145" t="s">
        <v>71</v>
      </c>
      <c r="C111" s="85" t="s">
        <v>11</v>
      </c>
      <c r="D111" s="108" t="s">
        <v>206</v>
      </c>
      <c r="E111" s="229">
        <f t="shared" si="40"/>
        <v>99700</v>
      </c>
      <c r="F111" s="80">
        <v>99700</v>
      </c>
      <c r="G111" s="123"/>
      <c r="H111" s="230"/>
      <c r="I111" s="230"/>
      <c r="J111" s="86"/>
      <c r="K111" s="124"/>
      <c r="L111" s="123"/>
      <c r="M111" s="123"/>
      <c r="N111" s="123"/>
      <c r="O111" s="230"/>
      <c r="P111" s="296">
        <f t="shared" si="28"/>
        <v>99700</v>
      </c>
      <c r="Q111" s="50"/>
    </row>
    <row r="112" spans="1:17" s="3" customFormat="1" ht="40.5" customHeight="1" x14ac:dyDescent="0.2">
      <c r="A112" s="238" t="s">
        <v>93</v>
      </c>
      <c r="B112" s="121" t="s">
        <v>31</v>
      </c>
      <c r="C112" s="122" t="s">
        <v>11</v>
      </c>
      <c r="D112" s="108" t="s">
        <v>159</v>
      </c>
      <c r="E112" s="169">
        <f>F112</f>
        <v>1843734</v>
      </c>
      <c r="F112" s="80">
        <f>F113+F114+F115+F116+F118+F117+F119</f>
        <v>1843734</v>
      </c>
      <c r="G112" s="168"/>
      <c r="H112" s="231"/>
      <c r="I112" s="231"/>
      <c r="J112" s="169"/>
      <c r="K112" s="80"/>
      <c r="L112" s="170"/>
      <c r="M112" s="170"/>
      <c r="N112" s="170"/>
      <c r="O112" s="295"/>
      <c r="P112" s="306">
        <f>P113+P114+P115+P116+P118+P117</f>
        <v>1649442</v>
      </c>
      <c r="Q112" s="50"/>
    </row>
    <row r="113" spans="1:17" s="3" customFormat="1" ht="72.75" customHeight="1" x14ac:dyDescent="0.2">
      <c r="A113" s="239"/>
      <c r="B113" s="128"/>
      <c r="C113" s="129"/>
      <c r="D113" s="108" t="s">
        <v>161</v>
      </c>
      <c r="E113" s="169">
        <f t="shared" ref="E113:E119" si="41">F113</f>
        <v>13707</v>
      </c>
      <c r="F113" s="80">
        <f>106103-92396</f>
        <v>13707</v>
      </c>
      <c r="G113" s="123"/>
      <c r="H113" s="230"/>
      <c r="I113" s="230"/>
      <c r="J113" s="86"/>
      <c r="K113" s="124"/>
      <c r="L113" s="123"/>
      <c r="M113" s="123"/>
      <c r="N113" s="123"/>
      <c r="O113" s="230"/>
      <c r="P113" s="296">
        <f t="shared" si="28"/>
        <v>13707</v>
      </c>
      <c r="Q113" s="50"/>
    </row>
    <row r="114" spans="1:17" s="3" customFormat="1" ht="66.75" customHeight="1" x14ac:dyDescent="0.2">
      <c r="A114" s="239"/>
      <c r="B114" s="128"/>
      <c r="C114" s="129"/>
      <c r="D114" s="108" t="s">
        <v>162</v>
      </c>
      <c r="E114" s="169">
        <f t="shared" si="41"/>
        <v>31702</v>
      </c>
      <c r="F114" s="80">
        <v>31702</v>
      </c>
      <c r="G114" s="123"/>
      <c r="H114" s="123"/>
      <c r="I114" s="230"/>
      <c r="J114" s="86"/>
      <c r="K114" s="119"/>
      <c r="L114" s="120"/>
      <c r="M114" s="120"/>
      <c r="N114" s="120"/>
      <c r="O114" s="288"/>
      <c r="P114" s="296">
        <f t="shared" si="28"/>
        <v>31702</v>
      </c>
      <c r="Q114" s="50"/>
    </row>
    <row r="115" spans="1:17" s="3" customFormat="1" ht="126.75" customHeight="1" x14ac:dyDescent="0.2">
      <c r="A115" s="239"/>
      <c r="B115" s="128"/>
      <c r="C115" s="129"/>
      <c r="D115" s="108" t="s">
        <v>164</v>
      </c>
      <c r="E115" s="169">
        <f t="shared" si="41"/>
        <v>29069</v>
      </c>
      <c r="F115" s="80">
        <f>514586-485517</f>
        <v>29069</v>
      </c>
      <c r="G115" s="123"/>
      <c r="H115" s="123"/>
      <c r="I115" s="230"/>
      <c r="J115" s="86"/>
      <c r="K115" s="119"/>
      <c r="L115" s="120"/>
      <c r="M115" s="120"/>
      <c r="N115" s="120"/>
      <c r="O115" s="288"/>
      <c r="P115" s="296">
        <f t="shared" si="28"/>
        <v>29069</v>
      </c>
      <c r="Q115" s="50"/>
    </row>
    <row r="116" spans="1:17" s="3" customFormat="1" ht="71.25" customHeight="1" x14ac:dyDescent="0.2">
      <c r="A116" s="239"/>
      <c r="B116" s="232"/>
      <c r="C116" s="233"/>
      <c r="D116" s="108" t="s">
        <v>163</v>
      </c>
      <c r="E116" s="169">
        <f t="shared" si="41"/>
        <v>536738</v>
      </c>
      <c r="F116" s="80">
        <v>536738</v>
      </c>
      <c r="G116" s="123"/>
      <c r="H116" s="123"/>
      <c r="I116" s="230"/>
      <c r="J116" s="86"/>
      <c r="K116" s="119"/>
      <c r="L116" s="120"/>
      <c r="M116" s="120"/>
      <c r="N116" s="120"/>
      <c r="O116" s="288"/>
      <c r="P116" s="296">
        <f t="shared" si="28"/>
        <v>536738</v>
      </c>
      <c r="Q116" s="50"/>
    </row>
    <row r="117" spans="1:17" s="3" customFormat="1" ht="86.25" customHeight="1" x14ac:dyDescent="0.2">
      <c r="A117" s="239"/>
      <c r="B117" s="232"/>
      <c r="C117" s="233"/>
      <c r="D117" s="108" t="s">
        <v>165</v>
      </c>
      <c r="E117" s="169">
        <f t="shared" si="41"/>
        <v>188351</v>
      </c>
      <c r="F117" s="197">
        <v>188351</v>
      </c>
      <c r="G117" s="123"/>
      <c r="H117" s="123"/>
      <c r="I117" s="230"/>
      <c r="J117" s="86"/>
      <c r="K117" s="119"/>
      <c r="L117" s="120"/>
      <c r="M117" s="120"/>
      <c r="N117" s="120"/>
      <c r="O117" s="288"/>
      <c r="P117" s="296">
        <f t="shared" si="28"/>
        <v>188351</v>
      </c>
      <c r="Q117" s="50"/>
    </row>
    <row r="118" spans="1:17" s="3" customFormat="1" ht="88.5" customHeight="1" x14ac:dyDescent="0.2">
      <c r="A118" s="248"/>
      <c r="B118" s="232"/>
      <c r="C118" s="250"/>
      <c r="D118" s="261" t="s">
        <v>205</v>
      </c>
      <c r="E118" s="169">
        <f t="shared" si="41"/>
        <v>849875</v>
      </c>
      <c r="F118" s="80">
        <f>804623+13680+26326+5246</f>
        <v>849875</v>
      </c>
      <c r="G118" s="123"/>
      <c r="H118" s="123"/>
      <c r="I118" s="230"/>
      <c r="J118" s="86"/>
      <c r="K118" s="124"/>
      <c r="L118" s="123"/>
      <c r="M118" s="123"/>
      <c r="N118" s="123"/>
      <c r="O118" s="230"/>
      <c r="P118" s="296">
        <f t="shared" si="28"/>
        <v>849875</v>
      </c>
      <c r="Q118" s="50"/>
    </row>
    <row r="119" spans="1:17" s="3" customFormat="1" ht="120.95" customHeight="1" thickBot="1" x14ac:dyDescent="0.25">
      <c r="A119" s="252"/>
      <c r="B119" s="253"/>
      <c r="C119" s="254"/>
      <c r="D119" s="264" t="s">
        <v>223</v>
      </c>
      <c r="E119" s="269">
        <f t="shared" si="41"/>
        <v>194292</v>
      </c>
      <c r="F119" s="197">
        <v>194292</v>
      </c>
      <c r="G119" s="150"/>
      <c r="H119" s="150"/>
      <c r="I119" s="275"/>
      <c r="J119" s="149"/>
      <c r="K119" s="287"/>
      <c r="L119" s="150"/>
      <c r="M119" s="150"/>
      <c r="N119" s="150"/>
      <c r="O119" s="275"/>
      <c r="P119" s="296">
        <f t="shared" si="28"/>
        <v>194292</v>
      </c>
      <c r="Q119" s="50"/>
    </row>
    <row r="120" spans="1:17" ht="16.5" customHeight="1" thickBot="1" x14ac:dyDescent="0.25">
      <c r="A120" s="255" t="s">
        <v>49</v>
      </c>
      <c r="B120" s="88" t="s">
        <v>49</v>
      </c>
      <c r="C120" s="89" t="s">
        <v>49</v>
      </c>
      <c r="D120" s="110" t="s">
        <v>48</v>
      </c>
      <c r="E120" s="90">
        <f t="shared" ref="E120:P120" si="42">E13+E58+E107+E88+E104</f>
        <v>75242963</v>
      </c>
      <c r="F120" s="91">
        <f t="shared" si="42"/>
        <v>75242963</v>
      </c>
      <c r="G120" s="92">
        <f>G13+G58+G107+G88+G104</f>
        <v>42445527</v>
      </c>
      <c r="H120" s="92">
        <f t="shared" si="42"/>
        <v>2581970</v>
      </c>
      <c r="I120" s="286">
        <f t="shared" si="42"/>
        <v>0</v>
      </c>
      <c r="J120" s="93">
        <f t="shared" si="42"/>
        <v>4231318</v>
      </c>
      <c r="K120" s="91">
        <f t="shared" si="42"/>
        <v>3540498</v>
      </c>
      <c r="L120" s="92">
        <f t="shared" si="42"/>
        <v>690820</v>
      </c>
      <c r="M120" s="92">
        <f t="shared" si="42"/>
        <v>38500</v>
      </c>
      <c r="N120" s="92">
        <f t="shared" si="42"/>
        <v>21580</v>
      </c>
      <c r="O120" s="286">
        <f t="shared" si="42"/>
        <v>3540498</v>
      </c>
      <c r="P120" s="90">
        <f t="shared" si="42"/>
        <v>79474281</v>
      </c>
      <c r="Q120" s="50"/>
    </row>
    <row r="121" spans="1:17" ht="55.5" customHeight="1" x14ac:dyDescent="0.3">
      <c r="A121" s="328" t="s">
        <v>142</v>
      </c>
      <c r="B121" s="328"/>
      <c r="C121" s="328"/>
      <c r="D121" s="328"/>
      <c r="E121" s="41"/>
      <c r="F121" s="350" t="s">
        <v>135</v>
      </c>
      <c r="G121" s="350"/>
      <c r="H121" s="41"/>
      <c r="I121" s="9"/>
      <c r="J121" s="42"/>
      <c r="K121" s="42"/>
      <c r="L121" s="42"/>
      <c r="M121" s="43"/>
      <c r="N121" s="44"/>
      <c r="O121" s="94"/>
      <c r="P121" s="95"/>
      <c r="Q121" s="14"/>
    </row>
    <row r="122" spans="1:17" ht="15" customHeight="1" x14ac:dyDescent="0.3">
      <c r="A122" s="96"/>
      <c r="B122" s="96"/>
      <c r="C122" s="97"/>
      <c r="D122" s="98"/>
      <c r="E122" s="41"/>
      <c r="F122" s="99"/>
      <c r="G122" s="99"/>
      <c r="H122" s="41"/>
      <c r="I122" s="9"/>
      <c r="J122" s="45"/>
      <c r="K122" s="45"/>
      <c r="L122" s="45"/>
      <c r="M122" s="46"/>
      <c r="N122" s="47"/>
      <c r="O122" s="48"/>
      <c r="P122" s="95"/>
      <c r="Q122" s="14"/>
    </row>
    <row r="123" spans="1:17" ht="22.5" customHeight="1" x14ac:dyDescent="0.3">
      <c r="A123" s="100" t="s">
        <v>200</v>
      </c>
      <c r="B123" s="97"/>
      <c r="C123" s="97"/>
      <c r="D123" s="98"/>
      <c r="E123" s="9"/>
      <c r="F123" s="98" t="s">
        <v>201</v>
      </c>
      <c r="G123" s="9"/>
      <c r="H123" s="41"/>
      <c r="I123" s="9"/>
      <c r="J123" s="45"/>
      <c r="K123" s="45"/>
      <c r="L123" s="45"/>
      <c r="M123" s="46"/>
      <c r="N123" s="48"/>
      <c r="O123" s="48"/>
      <c r="P123" s="95"/>
      <c r="Q123" s="14"/>
    </row>
    <row r="124" spans="1:17" ht="16.5" customHeight="1" x14ac:dyDescent="0.3">
      <c r="A124" s="53"/>
      <c r="B124" s="101"/>
      <c r="C124" s="101"/>
      <c r="D124" s="9"/>
      <c r="E124" s="26"/>
      <c r="F124" s="26"/>
      <c r="G124" s="10"/>
      <c r="H124" s="10"/>
      <c r="I124" s="10"/>
      <c r="J124" s="27"/>
      <c r="K124" s="11"/>
      <c r="L124" s="11"/>
      <c r="M124" s="11"/>
      <c r="N124" s="31"/>
      <c r="O124" s="31"/>
      <c r="P124" s="102"/>
      <c r="Q124" s="14"/>
    </row>
    <row r="125" spans="1:17" ht="20.25" x14ac:dyDescent="0.3">
      <c r="A125" s="53"/>
      <c r="B125" s="103"/>
      <c r="C125" s="103"/>
      <c r="D125" s="104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5"/>
    </row>
    <row r="126" spans="1:17" ht="20.25" x14ac:dyDescent="0.3">
      <c r="A126" s="53"/>
      <c r="B126" s="103"/>
      <c r="C126" s="103"/>
      <c r="D126" s="106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5"/>
    </row>
    <row r="127" spans="1:17" ht="18.75" x14ac:dyDescent="0.3">
      <c r="B127" s="16"/>
      <c r="C127" s="16"/>
      <c r="D127" s="1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7" ht="18.75" x14ac:dyDescent="0.3">
      <c r="B128" s="16"/>
      <c r="C128" s="16"/>
      <c r="D128" s="1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2:18" ht="18.75" x14ac:dyDescent="0.3">
      <c r="B129" s="16"/>
      <c r="C129" s="16"/>
      <c r="D129" s="1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3"/>
    </row>
    <row r="130" spans="2:18" ht="18.75" x14ac:dyDescent="0.3">
      <c r="B130" s="16"/>
      <c r="C130" s="16"/>
      <c r="D130" s="1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2:18" ht="18.75" hidden="1" x14ac:dyDescent="0.3">
      <c r="B131" s="16"/>
      <c r="C131" s="16"/>
      <c r="D131" s="12"/>
      <c r="E131" s="2"/>
      <c r="F131" s="2"/>
      <c r="G131" s="2"/>
      <c r="H131" s="2"/>
      <c r="I131" s="2"/>
      <c r="J131" s="23"/>
      <c r="K131" s="23"/>
      <c r="L131" s="23"/>
      <c r="M131" s="23"/>
      <c r="N131" s="23"/>
      <c r="O131" s="23"/>
      <c r="P131" s="17"/>
    </row>
    <row r="132" spans="2:18" ht="18.75" hidden="1" x14ac:dyDescent="0.3">
      <c r="B132" s="16"/>
      <c r="C132" s="16"/>
      <c r="D132" s="12"/>
      <c r="E132" s="2"/>
      <c r="F132" s="2"/>
      <c r="G132" s="2"/>
      <c r="H132" s="2"/>
      <c r="I132" s="2"/>
      <c r="J132" s="23"/>
      <c r="K132" s="23"/>
      <c r="L132" s="23"/>
      <c r="M132" s="23"/>
      <c r="N132" s="23"/>
      <c r="O132" s="23"/>
      <c r="P132" s="17"/>
    </row>
    <row r="133" spans="2:18" ht="18.75" hidden="1" x14ac:dyDescent="0.3">
      <c r="B133" s="16"/>
      <c r="C133" s="16"/>
      <c r="D133" s="12"/>
      <c r="E133" s="2"/>
      <c r="F133" s="2"/>
      <c r="G133" s="2"/>
      <c r="H133" s="2"/>
      <c r="I133" s="2"/>
      <c r="J133" s="23"/>
      <c r="K133" s="23"/>
      <c r="L133" s="23"/>
      <c r="M133" s="23"/>
      <c r="N133" s="23"/>
      <c r="O133" s="23"/>
      <c r="P133" s="17"/>
    </row>
    <row r="134" spans="2:18" ht="18.75" hidden="1" x14ac:dyDescent="0.3">
      <c r="B134" s="16"/>
      <c r="C134" s="16"/>
      <c r="D134" s="1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2:18" ht="18.75" x14ac:dyDescent="0.3">
      <c r="B135" s="16"/>
      <c r="C135" s="16"/>
      <c r="D135" s="1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R135" s="4"/>
    </row>
    <row r="136" spans="2:18" ht="18.75" x14ac:dyDescent="0.3">
      <c r="B136" s="16"/>
      <c r="C136" s="16"/>
      <c r="D136" s="1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17"/>
    </row>
    <row r="137" spans="2:18" ht="18.75" x14ac:dyDescent="0.3">
      <c r="B137" s="16"/>
      <c r="C137" s="16"/>
      <c r="D137" s="1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2:18" ht="23.25" x14ac:dyDescent="0.35">
      <c r="B138" s="16"/>
      <c r="C138" s="16"/>
      <c r="D138" s="1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5"/>
    </row>
    <row r="139" spans="2:18" ht="18.75" hidden="1" customHeight="1" x14ac:dyDescent="0.3">
      <c r="B139" s="16"/>
      <c r="C139" s="16"/>
      <c r="D139" s="1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17"/>
    </row>
    <row r="140" spans="2:18" ht="1.5" hidden="1" customHeight="1" x14ac:dyDescent="0.3">
      <c r="B140" s="16"/>
      <c r="C140" s="16"/>
      <c r="D140" s="12"/>
      <c r="E140" s="2"/>
      <c r="F140" s="2"/>
      <c r="G140" s="2"/>
      <c r="H140" s="2"/>
      <c r="I140" s="2"/>
      <c r="J140" s="23"/>
      <c r="K140" s="23"/>
      <c r="L140" s="23"/>
      <c r="M140" s="23"/>
      <c r="N140" s="24"/>
      <c r="O140" s="24"/>
      <c r="P140" s="17"/>
    </row>
    <row r="141" spans="2:18" ht="18.75" hidden="1" x14ac:dyDescent="0.3">
      <c r="B141" s="16"/>
      <c r="C141" s="16"/>
      <c r="D141" s="1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2:18" ht="18.75" hidden="1" x14ac:dyDescent="0.3">
      <c r="B142" s="16"/>
      <c r="C142" s="16"/>
      <c r="D142" s="1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17"/>
      <c r="Q142" s="15"/>
    </row>
    <row r="143" spans="2:18" ht="18.75" hidden="1" x14ac:dyDescent="0.3">
      <c r="B143" s="16"/>
      <c r="C143" s="16"/>
      <c r="D143" s="1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15"/>
    </row>
    <row r="144" spans="2:18" ht="18.75" x14ac:dyDescent="0.3">
      <c r="B144" s="16"/>
      <c r="C144" s="16"/>
      <c r="D144" s="1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15"/>
    </row>
    <row r="145" spans="2:17" ht="18.75" x14ac:dyDescent="0.3">
      <c r="B145" s="16"/>
      <c r="C145" s="16"/>
      <c r="D145" s="1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15"/>
    </row>
    <row r="146" spans="2:17" ht="18.75" x14ac:dyDescent="0.3">
      <c r="B146" s="16"/>
      <c r="C146" s="16"/>
      <c r="D146" s="1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15"/>
    </row>
    <row r="147" spans="2:17" ht="18.75" x14ac:dyDescent="0.3">
      <c r="B147" s="16"/>
      <c r="C147" s="16"/>
      <c r="D147" s="1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15"/>
    </row>
    <row r="148" spans="2:17" ht="18.75" hidden="1" x14ac:dyDescent="0.3">
      <c r="B148" s="16"/>
      <c r="C148" s="16"/>
      <c r="D148" s="1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15"/>
    </row>
    <row r="149" spans="2:17" ht="18.75" hidden="1" x14ac:dyDescent="0.3">
      <c r="B149" s="16"/>
      <c r="C149" s="16"/>
      <c r="D149" s="1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15"/>
    </row>
    <row r="150" spans="2:17" ht="18.75" hidden="1" x14ac:dyDescent="0.3">
      <c r="B150" s="16"/>
      <c r="C150" s="16"/>
      <c r="D150" s="1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15"/>
    </row>
    <row r="151" spans="2:17" ht="27" customHeight="1" x14ac:dyDescent="0.3">
      <c r="B151" s="16"/>
      <c r="C151" s="16"/>
      <c r="D151" s="12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15"/>
    </row>
    <row r="152" spans="2:17" ht="18.75" x14ac:dyDescent="0.3">
      <c r="B152" s="16"/>
      <c r="C152" s="16"/>
      <c r="D152" s="12"/>
      <c r="E152" s="22"/>
      <c r="F152" s="22"/>
      <c r="G152" s="22"/>
      <c r="H152" s="22"/>
      <c r="I152" s="22"/>
      <c r="J152" s="20"/>
      <c r="K152" s="20"/>
      <c r="L152" s="20"/>
      <c r="M152" s="20"/>
      <c r="N152" s="20"/>
      <c r="O152" s="20"/>
      <c r="P152" s="17"/>
      <c r="Q152" s="15"/>
    </row>
    <row r="153" spans="2:17" ht="18.75" x14ac:dyDescent="0.3">
      <c r="B153" s="16"/>
      <c r="C153" s="16"/>
      <c r="D153" s="12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15"/>
    </row>
    <row r="154" spans="2:17" ht="24.75" customHeight="1" x14ac:dyDescent="0.3">
      <c r="B154" s="16"/>
      <c r="C154" s="16"/>
      <c r="D154" s="2"/>
      <c r="E154" s="21"/>
      <c r="F154" s="21"/>
      <c r="G154" s="21"/>
      <c r="H154" s="21"/>
      <c r="I154" s="21"/>
      <c r="J154" s="20"/>
      <c r="K154" s="20"/>
      <c r="L154" s="20"/>
      <c r="M154" s="20"/>
      <c r="N154" s="20"/>
      <c r="O154" s="20"/>
      <c r="P154" s="17"/>
    </row>
    <row r="155" spans="2:17" ht="18.75" x14ac:dyDescent="0.3">
      <c r="B155" s="16"/>
      <c r="C155" s="16"/>
      <c r="D155" s="19"/>
      <c r="E155" s="2"/>
      <c r="F155" s="2"/>
      <c r="G155" s="2"/>
      <c r="H155" s="2"/>
      <c r="I155" s="2"/>
      <c r="J155" s="4"/>
      <c r="K155" s="4"/>
      <c r="L155" s="4"/>
      <c r="M155" s="4"/>
      <c r="N155" s="18"/>
      <c r="O155" s="18"/>
      <c r="P155" s="17"/>
    </row>
    <row r="156" spans="2:17" ht="18.75" x14ac:dyDescent="0.3">
      <c r="B156" s="16"/>
      <c r="C156" s="16"/>
      <c r="D156" s="2"/>
      <c r="E156" s="2"/>
      <c r="F156" s="2"/>
      <c r="G156" s="2"/>
      <c r="H156" s="2"/>
      <c r="I156" s="2"/>
      <c r="N156" s="5"/>
      <c r="O156" s="5"/>
      <c r="P156" s="17"/>
    </row>
    <row r="157" spans="2:17" ht="18.75" x14ac:dyDescent="0.3">
      <c r="B157" s="16"/>
      <c r="C157" s="16"/>
      <c r="D157" s="2"/>
      <c r="E157" s="30"/>
      <c r="F157" s="2"/>
      <c r="G157" s="2"/>
      <c r="H157" s="2"/>
      <c r="I157" s="2"/>
      <c r="N157" s="5"/>
      <c r="O157" s="5"/>
      <c r="P157" s="17"/>
    </row>
    <row r="158" spans="2:17" ht="18.75" x14ac:dyDescent="0.3">
      <c r="B158" s="16"/>
      <c r="C158" s="16"/>
      <c r="D158" s="2"/>
      <c r="E158" s="2"/>
      <c r="F158" s="2"/>
      <c r="G158" s="2"/>
      <c r="H158" s="2"/>
      <c r="I158" s="2"/>
      <c r="N158" s="5"/>
      <c r="O158" s="5"/>
      <c r="P158" s="17"/>
    </row>
    <row r="159" spans="2:17" ht="18.75" x14ac:dyDescent="0.3">
      <c r="B159" s="16"/>
      <c r="C159" s="16"/>
      <c r="D159" s="2"/>
      <c r="E159" s="2"/>
      <c r="F159" s="2"/>
      <c r="G159" s="2"/>
      <c r="H159" s="2"/>
      <c r="I159" s="2"/>
      <c r="N159" s="5"/>
      <c r="O159" s="5"/>
      <c r="P159" s="17"/>
    </row>
    <row r="160" spans="2:17" ht="18.75" x14ac:dyDescent="0.3">
      <c r="B160" s="16"/>
      <c r="C160" s="16"/>
      <c r="D160" s="2"/>
      <c r="E160" s="2"/>
      <c r="F160" s="2"/>
      <c r="G160" s="2"/>
      <c r="H160" s="2"/>
      <c r="I160" s="2"/>
      <c r="P160" s="17"/>
    </row>
    <row r="161" spans="2:16" ht="18.75" x14ac:dyDescent="0.3">
      <c r="B161" s="16"/>
      <c r="C161" s="16"/>
      <c r="D161" s="2"/>
      <c r="E161" s="2"/>
      <c r="F161" s="2"/>
      <c r="G161" s="2"/>
      <c r="H161" s="2"/>
      <c r="I161" s="2"/>
      <c r="P161" s="17"/>
    </row>
    <row r="162" spans="2:16" ht="18.75" x14ac:dyDescent="0.3">
      <c r="B162" s="16"/>
      <c r="C162" s="16"/>
      <c r="D162" s="2"/>
      <c r="E162" s="2"/>
      <c r="F162" s="2"/>
      <c r="G162" s="2"/>
      <c r="H162" s="2"/>
      <c r="I162" s="2"/>
      <c r="P162" s="17"/>
    </row>
    <row r="163" spans="2:16" ht="18.75" x14ac:dyDescent="0.3">
      <c r="B163" s="16"/>
      <c r="C163" s="16"/>
      <c r="D163" s="2"/>
      <c r="E163" s="2"/>
      <c r="F163" s="2"/>
      <c r="G163" s="2"/>
      <c r="H163" s="2"/>
      <c r="I163" s="2"/>
      <c r="P163" s="17"/>
    </row>
    <row r="164" spans="2:16" ht="18.75" x14ac:dyDescent="0.3">
      <c r="B164" s="16"/>
      <c r="C164" s="16"/>
      <c r="D164" s="2"/>
      <c r="E164" s="2"/>
      <c r="F164" s="2"/>
      <c r="G164" s="2"/>
      <c r="H164" s="2"/>
      <c r="I164" s="2"/>
      <c r="P164" s="17"/>
    </row>
    <row r="165" spans="2:16" ht="18.75" x14ac:dyDescent="0.3">
      <c r="B165" s="16"/>
      <c r="C165" s="16"/>
      <c r="D165" s="2"/>
      <c r="E165" s="2"/>
      <c r="F165" s="2"/>
      <c r="G165" s="2"/>
      <c r="H165" s="2"/>
      <c r="I165" s="2"/>
      <c r="P165" s="17"/>
    </row>
    <row r="166" spans="2:16" ht="18.75" x14ac:dyDescent="0.3">
      <c r="B166" s="16"/>
      <c r="C166" s="16"/>
      <c r="D166" s="2"/>
      <c r="E166" s="2"/>
      <c r="F166" s="2"/>
      <c r="G166" s="2"/>
      <c r="H166" s="2"/>
      <c r="I166" s="2"/>
      <c r="P166" s="17"/>
    </row>
    <row r="167" spans="2:16" ht="18.75" x14ac:dyDescent="0.3">
      <c r="B167" s="16"/>
      <c r="C167" s="16"/>
      <c r="D167" s="2"/>
      <c r="E167" s="2"/>
      <c r="F167" s="2"/>
      <c r="G167" s="2"/>
      <c r="H167" s="2"/>
      <c r="I167" s="2"/>
      <c r="P167" s="17"/>
    </row>
    <row r="168" spans="2:16" ht="18.75" x14ac:dyDescent="0.3">
      <c r="B168" s="16"/>
      <c r="C168" s="16"/>
      <c r="D168" s="2"/>
      <c r="E168" s="2"/>
      <c r="F168" s="2"/>
      <c r="G168" s="2"/>
      <c r="H168" s="2"/>
      <c r="I168" s="2"/>
      <c r="P168" s="17"/>
    </row>
    <row r="169" spans="2:16" ht="18.75" x14ac:dyDescent="0.3">
      <c r="B169" s="16"/>
      <c r="C169" s="16"/>
      <c r="D169" s="2"/>
      <c r="E169" s="2"/>
      <c r="F169" s="2"/>
      <c r="G169" s="2"/>
      <c r="H169" s="2"/>
      <c r="I169" s="2"/>
      <c r="P169" s="17"/>
    </row>
    <row r="170" spans="2:16" ht="18.75" x14ac:dyDescent="0.3">
      <c r="B170" s="16"/>
      <c r="C170" s="16"/>
      <c r="D170" s="2"/>
      <c r="E170" s="2"/>
      <c r="F170" s="2"/>
      <c r="G170" s="2"/>
      <c r="H170" s="2"/>
      <c r="I170" s="2"/>
      <c r="P170" s="17"/>
    </row>
    <row r="171" spans="2:16" ht="18.75" x14ac:dyDescent="0.3">
      <c r="B171" s="16"/>
      <c r="C171" s="16"/>
      <c r="D171" s="2"/>
      <c r="E171" s="2"/>
      <c r="F171" s="2"/>
      <c r="G171" s="2"/>
      <c r="H171" s="2"/>
      <c r="I171" s="2"/>
      <c r="P171" s="17"/>
    </row>
    <row r="172" spans="2:16" ht="18.75" x14ac:dyDescent="0.3">
      <c r="B172" s="16"/>
      <c r="C172" s="16"/>
      <c r="D172" s="2"/>
      <c r="E172" s="2"/>
      <c r="F172" s="2"/>
      <c r="G172" s="2"/>
      <c r="H172" s="2"/>
      <c r="I172" s="2"/>
      <c r="P172" s="17"/>
    </row>
    <row r="173" spans="2:16" ht="18.75" x14ac:dyDescent="0.3">
      <c r="B173" s="16"/>
      <c r="C173" s="16"/>
      <c r="D173" s="2"/>
      <c r="E173" s="2"/>
      <c r="F173" s="2"/>
      <c r="G173" s="2"/>
      <c r="H173" s="2"/>
      <c r="I173" s="2"/>
      <c r="P173" s="17"/>
    </row>
    <row r="174" spans="2:16" ht="18.75" x14ac:dyDescent="0.3">
      <c r="B174" s="16"/>
      <c r="C174" s="16"/>
      <c r="D174" s="2"/>
      <c r="E174" s="2"/>
      <c r="F174" s="2"/>
      <c r="G174" s="2"/>
      <c r="H174" s="2"/>
      <c r="I174" s="2"/>
      <c r="P174" s="17"/>
    </row>
    <row r="175" spans="2:16" ht="18.75" x14ac:dyDescent="0.3">
      <c r="B175" s="16"/>
      <c r="C175" s="16"/>
      <c r="D175" s="2"/>
      <c r="E175" s="2"/>
      <c r="F175" s="2"/>
      <c r="G175" s="2"/>
      <c r="H175" s="2"/>
      <c r="I175" s="2"/>
      <c r="P175" s="17"/>
    </row>
    <row r="176" spans="2:16" ht="18.75" x14ac:dyDescent="0.3">
      <c r="B176" s="16"/>
      <c r="C176" s="16"/>
      <c r="D176" s="2"/>
      <c r="E176" s="2"/>
      <c r="F176" s="2"/>
      <c r="G176" s="2"/>
      <c r="H176" s="2"/>
      <c r="I176" s="2"/>
      <c r="P176" s="17"/>
    </row>
    <row r="177" spans="2:16" ht="18.75" x14ac:dyDescent="0.3">
      <c r="B177" s="16"/>
      <c r="C177" s="16"/>
      <c r="D177" s="2"/>
      <c r="E177" s="2"/>
      <c r="F177" s="2"/>
      <c r="G177" s="2"/>
      <c r="H177" s="2"/>
      <c r="I177" s="2"/>
      <c r="P177" s="17"/>
    </row>
    <row r="178" spans="2:16" ht="18.75" x14ac:dyDescent="0.3">
      <c r="B178" s="16"/>
      <c r="C178" s="16"/>
      <c r="D178" s="2"/>
      <c r="E178" s="2"/>
      <c r="F178" s="2"/>
      <c r="G178" s="2"/>
      <c r="H178" s="2"/>
      <c r="I178" s="2"/>
      <c r="P178" s="17"/>
    </row>
    <row r="179" spans="2:16" ht="18.75" x14ac:dyDescent="0.3">
      <c r="B179" s="16"/>
      <c r="C179" s="16"/>
      <c r="D179" s="2"/>
      <c r="E179" s="2"/>
      <c r="F179" s="2"/>
      <c r="G179" s="2"/>
      <c r="H179" s="2"/>
      <c r="I179" s="2"/>
      <c r="P179" s="17"/>
    </row>
    <row r="180" spans="2:16" ht="18.75" x14ac:dyDescent="0.3">
      <c r="B180" s="16"/>
      <c r="C180" s="16"/>
      <c r="D180" s="2"/>
      <c r="E180" s="2"/>
      <c r="F180" s="2"/>
      <c r="G180" s="2"/>
      <c r="H180" s="2"/>
      <c r="I180" s="2"/>
      <c r="P180" s="17"/>
    </row>
    <row r="181" spans="2:16" ht="18.75" x14ac:dyDescent="0.3">
      <c r="B181" s="16"/>
      <c r="C181" s="16"/>
      <c r="D181" s="2"/>
      <c r="E181" s="2"/>
      <c r="F181" s="2"/>
      <c r="G181" s="2"/>
      <c r="H181" s="2"/>
      <c r="I181" s="2"/>
      <c r="P181" s="17"/>
    </row>
    <row r="182" spans="2:16" ht="18.75" x14ac:dyDescent="0.3">
      <c r="B182" s="16"/>
      <c r="C182" s="16"/>
      <c r="D182" s="2"/>
      <c r="E182" s="2"/>
      <c r="F182" s="2"/>
      <c r="G182" s="2"/>
      <c r="H182" s="2"/>
      <c r="I182" s="2"/>
      <c r="P182" s="17"/>
    </row>
    <row r="183" spans="2:16" ht="18.75" x14ac:dyDescent="0.3">
      <c r="B183" s="16"/>
      <c r="C183" s="16"/>
      <c r="D183" s="2"/>
      <c r="E183" s="2"/>
      <c r="F183" s="2"/>
      <c r="G183" s="2"/>
      <c r="H183" s="2"/>
      <c r="I183" s="2"/>
      <c r="P183" s="17"/>
    </row>
    <row r="184" spans="2:16" ht="18.75" x14ac:dyDescent="0.3">
      <c r="B184" s="16"/>
      <c r="C184" s="16"/>
      <c r="D184" s="2"/>
      <c r="E184" s="2"/>
      <c r="F184" s="2"/>
      <c r="G184" s="2"/>
      <c r="H184" s="2"/>
      <c r="I184" s="2"/>
      <c r="P184" s="17"/>
    </row>
    <row r="185" spans="2:16" ht="18.75" x14ac:dyDescent="0.3">
      <c r="B185" s="16"/>
      <c r="C185" s="16"/>
      <c r="D185" s="2"/>
      <c r="E185" s="2"/>
      <c r="F185" s="2"/>
      <c r="G185" s="2"/>
      <c r="H185" s="2"/>
      <c r="I185" s="2"/>
      <c r="P185" s="17"/>
    </row>
    <row r="186" spans="2:16" ht="18.75" x14ac:dyDescent="0.3">
      <c r="B186" s="16"/>
      <c r="C186" s="16"/>
      <c r="D186" s="2"/>
      <c r="E186" s="2"/>
      <c r="F186" s="2"/>
      <c r="G186" s="2"/>
      <c r="H186" s="2"/>
      <c r="I186" s="2"/>
      <c r="P186" s="17"/>
    </row>
    <row r="187" spans="2:16" ht="18.75" x14ac:dyDescent="0.3">
      <c r="B187" s="16"/>
      <c r="C187" s="16"/>
      <c r="D187" s="2"/>
      <c r="E187" s="2"/>
      <c r="F187" s="2"/>
      <c r="G187" s="2"/>
      <c r="H187" s="2"/>
      <c r="I187" s="2"/>
      <c r="P187" s="17"/>
    </row>
    <row r="188" spans="2:16" ht="18.75" x14ac:dyDescent="0.3">
      <c r="B188" s="16"/>
      <c r="C188" s="16"/>
      <c r="D188" s="2"/>
      <c r="E188" s="2"/>
      <c r="F188" s="2"/>
      <c r="G188" s="2"/>
      <c r="H188" s="2"/>
      <c r="I188" s="2"/>
      <c r="P188" s="17"/>
    </row>
    <row r="189" spans="2:16" ht="18.75" x14ac:dyDescent="0.3">
      <c r="B189" s="16"/>
      <c r="C189" s="16"/>
      <c r="D189" s="2"/>
      <c r="E189" s="2"/>
      <c r="F189" s="2"/>
      <c r="G189" s="2"/>
      <c r="H189" s="2"/>
      <c r="I189" s="2"/>
      <c r="P189" s="17"/>
    </row>
    <row r="190" spans="2:16" ht="18.75" x14ac:dyDescent="0.3">
      <c r="B190" s="16"/>
      <c r="C190" s="16"/>
      <c r="D190" s="2"/>
      <c r="E190" s="2"/>
      <c r="F190" s="2"/>
      <c r="G190" s="2"/>
      <c r="H190" s="2"/>
      <c r="I190" s="2"/>
      <c r="P190" s="17"/>
    </row>
    <row r="191" spans="2:16" ht="18.75" x14ac:dyDescent="0.3">
      <c r="B191" s="16"/>
      <c r="C191" s="16"/>
      <c r="D191" s="2"/>
      <c r="E191" s="2"/>
      <c r="F191" s="2"/>
      <c r="G191" s="2"/>
      <c r="H191" s="2"/>
      <c r="I191" s="2"/>
      <c r="P191" s="17"/>
    </row>
    <row r="192" spans="2:16" ht="18.75" x14ac:dyDescent="0.3">
      <c r="B192" s="16"/>
      <c r="C192" s="16"/>
      <c r="D192" s="2"/>
      <c r="E192" s="2"/>
      <c r="F192" s="2"/>
      <c r="G192" s="2"/>
      <c r="H192" s="2"/>
      <c r="I192" s="2"/>
      <c r="P192" s="17"/>
    </row>
    <row r="193" spans="2:16" ht="18.75" x14ac:dyDescent="0.2">
      <c r="B193" s="6"/>
      <c r="C193" s="6"/>
      <c r="D193" s="2"/>
      <c r="E193" s="2"/>
      <c r="F193" s="2"/>
      <c r="G193" s="2"/>
      <c r="H193" s="2"/>
      <c r="I193" s="2"/>
      <c r="P193" s="17"/>
    </row>
    <row r="194" spans="2:16" ht="18.75" x14ac:dyDescent="0.2">
      <c r="B194" s="6"/>
      <c r="C194" s="6"/>
      <c r="D194" s="2"/>
      <c r="E194" s="2"/>
      <c r="F194" s="2"/>
      <c r="G194" s="2"/>
      <c r="H194" s="2"/>
      <c r="I194" s="2"/>
      <c r="P194" s="17"/>
    </row>
    <row r="195" spans="2:16" ht="18.75" x14ac:dyDescent="0.2">
      <c r="B195" s="6"/>
      <c r="C195" s="6"/>
      <c r="D195" s="2"/>
      <c r="E195" s="2"/>
      <c r="F195" s="2"/>
      <c r="G195" s="2"/>
      <c r="H195" s="2"/>
      <c r="I195" s="2"/>
      <c r="P195" s="17"/>
    </row>
    <row r="196" spans="2:16" ht="18.75" x14ac:dyDescent="0.2">
      <c r="B196" s="6"/>
      <c r="C196" s="6"/>
      <c r="D196" s="2"/>
      <c r="E196" s="2"/>
      <c r="F196" s="2"/>
      <c r="G196" s="2"/>
      <c r="H196" s="2"/>
      <c r="I196" s="2"/>
      <c r="P196" s="17"/>
    </row>
    <row r="197" spans="2:16" ht="18.75" x14ac:dyDescent="0.2">
      <c r="B197" s="6"/>
      <c r="C197" s="6"/>
      <c r="D197" s="2"/>
      <c r="E197" s="2"/>
      <c r="F197" s="2"/>
      <c r="G197" s="2"/>
      <c r="H197" s="2"/>
      <c r="I197" s="2"/>
      <c r="P197" s="17"/>
    </row>
    <row r="198" spans="2:16" ht="18.75" x14ac:dyDescent="0.2">
      <c r="B198" s="6"/>
      <c r="C198" s="6"/>
      <c r="D198" s="2"/>
      <c r="E198" s="2"/>
      <c r="F198" s="2"/>
      <c r="G198" s="2"/>
      <c r="H198" s="2"/>
      <c r="I198" s="2"/>
      <c r="P198" s="17"/>
    </row>
    <row r="199" spans="2:16" ht="18.75" x14ac:dyDescent="0.2">
      <c r="B199" s="6"/>
      <c r="C199" s="6"/>
      <c r="D199" s="2"/>
      <c r="E199" s="2"/>
      <c r="F199" s="2"/>
      <c r="G199" s="2"/>
      <c r="H199" s="2"/>
      <c r="I199" s="2"/>
      <c r="P199" s="17"/>
    </row>
    <row r="200" spans="2:16" ht="18.75" x14ac:dyDescent="0.2">
      <c r="B200" s="6"/>
      <c r="C200" s="6"/>
      <c r="D200" s="2"/>
      <c r="E200" s="2"/>
      <c r="F200" s="2"/>
      <c r="G200" s="2"/>
      <c r="H200" s="2"/>
      <c r="I200" s="2"/>
      <c r="P200" s="17"/>
    </row>
    <row r="201" spans="2:16" ht="18.75" x14ac:dyDescent="0.2">
      <c r="B201" s="6"/>
      <c r="C201" s="6"/>
      <c r="D201" s="2"/>
      <c r="E201" s="2"/>
      <c r="F201" s="2"/>
      <c r="G201" s="2"/>
      <c r="H201" s="2"/>
      <c r="I201" s="2"/>
      <c r="P201" s="17"/>
    </row>
    <row r="202" spans="2:16" ht="18.75" x14ac:dyDescent="0.2">
      <c r="B202" s="6"/>
      <c r="C202" s="6"/>
      <c r="D202" s="2"/>
      <c r="E202" s="2"/>
      <c r="F202" s="2"/>
      <c r="G202" s="2"/>
      <c r="H202" s="2"/>
      <c r="I202" s="2"/>
      <c r="P202" s="17"/>
    </row>
    <row r="203" spans="2:16" ht="18.75" x14ac:dyDescent="0.2">
      <c r="B203" s="6"/>
      <c r="C203" s="6"/>
      <c r="D203" s="2"/>
      <c r="E203" s="2"/>
      <c r="F203" s="2"/>
      <c r="G203" s="2"/>
      <c r="H203" s="2"/>
      <c r="I203" s="2"/>
      <c r="P203" s="17"/>
    </row>
    <row r="204" spans="2:16" ht="18.75" x14ac:dyDescent="0.2">
      <c r="B204" s="6"/>
      <c r="C204" s="6"/>
      <c r="D204" s="2"/>
      <c r="E204" s="2"/>
      <c r="F204" s="2"/>
      <c r="G204" s="2"/>
      <c r="H204" s="2"/>
      <c r="I204" s="2"/>
      <c r="P204" s="17"/>
    </row>
    <row r="205" spans="2:16" ht="18.75" x14ac:dyDescent="0.2">
      <c r="B205" s="6"/>
      <c r="C205" s="6"/>
      <c r="D205" s="2"/>
      <c r="E205" s="2"/>
      <c r="F205" s="2"/>
      <c r="G205" s="2"/>
      <c r="H205" s="2"/>
      <c r="I205" s="2"/>
      <c r="P205" s="17"/>
    </row>
    <row r="206" spans="2:16" ht="18.75" x14ac:dyDescent="0.2">
      <c r="B206" s="6"/>
      <c r="C206" s="6"/>
      <c r="D206" s="2"/>
      <c r="E206" s="2"/>
      <c r="F206" s="2"/>
      <c r="G206" s="2"/>
      <c r="H206" s="2"/>
      <c r="I206" s="2"/>
      <c r="P206" s="17"/>
    </row>
    <row r="207" spans="2:16" ht="18.75" x14ac:dyDescent="0.2">
      <c r="B207" s="6"/>
      <c r="C207" s="6"/>
      <c r="D207" s="2"/>
      <c r="E207" s="2"/>
      <c r="F207" s="2"/>
      <c r="G207" s="2"/>
      <c r="H207" s="2"/>
      <c r="I207" s="2"/>
      <c r="P207" s="17"/>
    </row>
    <row r="208" spans="2:16" ht="18.75" x14ac:dyDescent="0.2">
      <c r="B208" s="6"/>
      <c r="C208" s="6"/>
      <c r="D208" s="2"/>
      <c r="E208" s="2"/>
      <c r="F208" s="2"/>
      <c r="G208" s="2"/>
      <c r="H208" s="2"/>
      <c r="I208" s="2"/>
      <c r="P208" s="17"/>
    </row>
    <row r="209" spans="2:16" ht="18.75" x14ac:dyDescent="0.2">
      <c r="B209" s="6"/>
      <c r="C209" s="6"/>
      <c r="D209" s="2"/>
      <c r="E209" s="2"/>
      <c r="F209" s="2"/>
      <c r="G209" s="2"/>
      <c r="H209" s="2"/>
      <c r="I209" s="2"/>
      <c r="P209" s="17"/>
    </row>
    <row r="210" spans="2:16" ht="18.75" x14ac:dyDescent="0.2">
      <c r="B210" s="6"/>
      <c r="C210" s="6"/>
      <c r="D210" s="2"/>
      <c r="E210" s="2"/>
      <c r="F210" s="2"/>
      <c r="G210" s="2"/>
      <c r="H210" s="2"/>
      <c r="I210" s="2"/>
      <c r="P210" s="17"/>
    </row>
    <row r="211" spans="2:16" ht="18.75" x14ac:dyDescent="0.2">
      <c r="B211" s="6"/>
      <c r="C211" s="6"/>
      <c r="D211" s="2"/>
      <c r="E211" s="2"/>
      <c r="F211" s="2"/>
      <c r="G211" s="2"/>
      <c r="H211" s="2"/>
      <c r="I211" s="2"/>
      <c r="P211" s="17"/>
    </row>
    <row r="212" spans="2:16" ht="18.75" x14ac:dyDescent="0.2">
      <c r="B212" s="6"/>
      <c r="C212" s="6"/>
      <c r="D212" s="2"/>
      <c r="E212" s="2"/>
      <c r="F212" s="2"/>
      <c r="G212" s="2"/>
      <c r="H212" s="2"/>
      <c r="I212" s="2"/>
      <c r="P212" s="17"/>
    </row>
    <row r="213" spans="2:16" ht="18.75" x14ac:dyDescent="0.2">
      <c r="B213" s="6"/>
      <c r="C213" s="6"/>
      <c r="D213" s="2"/>
      <c r="E213" s="2"/>
      <c r="F213" s="2"/>
      <c r="G213" s="2"/>
      <c r="H213" s="2"/>
      <c r="I213" s="2"/>
      <c r="P213" s="17"/>
    </row>
    <row r="214" spans="2:16" ht="18.75" x14ac:dyDescent="0.2">
      <c r="B214" s="6"/>
      <c r="C214" s="6"/>
      <c r="D214" s="2"/>
      <c r="E214" s="2"/>
      <c r="F214" s="2"/>
      <c r="G214" s="2"/>
      <c r="H214" s="2"/>
      <c r="I214" s="2"/>
      <c r="P214" s="17"/>
    </row>
    <row r="215" spans="2:16" ht="18.75" x14ac:dyDescent="0.2">
      <c r="B215" s="6"/>
      <c r="C215" s="6"/>
      <c r="D215" s="2"/>
      <c r="E215" s="2"/>
      <c r="F215" s="2"/>
      <c r="G215" s="2"/>
      <c r="H215" s="2"/>
      <c r="I215" s="2"/>
      <c r="P215" s="17"/>
    </row>
    <row r="216" spans="2:16" ht="18.75" x14ac:dyDescent="0.2">
      <c r="B216" s="6"/>
      <c r="C216" s="6"/>
      <c r="D216" s="2"/>
      <c r="E216" s="2"/>
      <c r="F216" s="2"/>
      <c r="G216" s="2"/>
      <c r="H216" s="2"/>
      <c r="I216" s="2"/>
      <c r="P216" s="17"/>
    </row>
    <row r="217" spans="2:16" ht="18.75" x14ac:dyDescent="0.2">
      <c r="B217" s="6"/>
      <c r="C217" s="6"/>
      <c r="D217" s="2"/>
      <c r="E217" s="2"/>
      <c r="F217" s="2"/>
      <c r="G217" s="2"/>
      <c r="H217" s="2"/>
      <c r="I217" s="2"/>
      <c r="P217" s="17"/>
    </row>
    <row r="218" spans="2:16" ht="18.75" x14ac:dyDescent="0.2">
      <c r="B218" s="6"/>
      <c r="C218" s="6"/>
      <c r="D218" s="2"/>
      <c r="E218" s="2"/>
      <c r="F218" s="2"/>
      <c r="G218" s="2"/>
      <c r="H218" s="2"/>
      <c r="I218" s="2"/>
      <c r="P218" s="17"/>
    </row>
    <row r="219" spans="2:16" ht="18.75" x14ac:dyDescent="0.2">
      <c r="B219" s="6"/>
      <c r="C219" s="6"/>
      <c r="D219" s="2"/>
      <c r="E219" s="2"/>
      <c r="F219" s="2"/>
      <c r="G219" s="2"/>
      <c r="H219" s="2"/>
      <c r="I219" s="2"/>
      <c r="P219" s="17"/>
    </row>
    <row r="220" spans="2:16" ht="18.75" x14ac:dyDescent="0.2">
      <c r="B220" s="6"/>
      <c r="C220" s="6"/>
      <c r="D220" s="2"/>
      <c r="E220" s="2"/>
      <c r="F220" s="2"/>
      <c r="G220" s="2"/>
      <c r="H220" s="2"/>
      <c r="I220" s="2"/>
      <c r="P220" s="17"/>
    </row>
    <row r="221" spans="2:16" ht="18.75" x14ac:dyDescent="0.2">
      <c r="B221" s="6"/>
      <c r="C221" s="6"/>
      <c r="D221" s="2"/>
      <c r="E221" s="2"/>
      <c r="F221" s="2"/>
      <c r="G221" s="2"/>
      <c r="H221" s="2"/>
      <c r="I221" s="2"/>
      <c r="P221" s="17"/>
    </row>
    <row r="222" spans="2:16" ht="18.75" x14ac:dyDescent="0.2">
      <c r="B222" s="6"/>
      <c r="C222" s="6"/>
      <c r="D222" s="2"/>
      <c r="E222" s="2"/>
      <c r="F222" s="2"/>
      <c r="G222" s="2"/>
      <c r="H222" s="2"/>
      <c r="I222" s="2"/>
      <c r="P222" s="17"/>
    </row>
    <row r="223" spans="2:16" ht="18.75" x14ac:dyDescent="0.2">
      <c r="B223" s="6"/>
      <c r="C223" s="6"/>
      <c r="D223" s="2"/>
      <c r="E223" s="2"/>
      <c r="F223" s="2"/>
      <c r="G223" s="2"/>
      <c r="H223" s="2"/>
      <c r="I223" s="2"/>
      <c r="P223" s="17"/>
    </row>
    <row r="224" spans="2:16" ht="18.75" x14ac:dyDescent="0.2">
      <c r="B224" s="6"/>
      <c r="C224" s="6"/>
      <c r="D224" s="2"/>
      <c r="E224" s="2"/>
      <c r="F224" s="2"/>
      <c r="G224" s="2"/>
      <c r="H224" s="2"/>
      <c r="I224" s="2"/>
      <c r="P224" s="17"/>
    </row>
    <row r="225" spans="2:16" ht="18.75" x14ac:dyDescent="0.2">
      <c r="B225" s="6"/>
      <c r="C225" s="6"/>
      <c r="D225" s="2"/>
      <c r="E225" s="2"/>
      <c r="F225" s="2"/>
      <c r="G225" s="2"/>
      <c r="H225" s="2"/>
      <c r="I225" s="2"/>
      <c r="P225" s="17"/>
    </row>
    <row r="226" spans="2:16" ht="18.75" x14ac:dyDescent="0.2">
      <c r="B226" s="6"/>
      <c r="C226" s="6"/>
      <c r="D226" s="2"/>
      <c r="E226" s="2"/>
      <c r="F226" s="2"/>
      <c r="G226" s="2"/>
      <c r="H226" s="2"/>
      <c r="I226" s="2"/>
      <c r="P226" s="17"/>
    </row>
    <row r="227" spans="2:16" ht="18.75" x14ac:dyDescent="0.2">
      <c r="B227" s="6"/>
      <c r="C227" s="6"/>
      <c r="D227" s="2"/>
      <c r="E227" s="2"/>
      <c r="F227" s="2"/>
      <c r="G227" s="2"/>
      <c r="H227" s="2"/>
      <c r="I227" s="2"/>
      <c r="P227" s="17"/>
    </row>
    <row r="228" spans="2:16" ht="18.75" x14ac:dyDescent="0.2">
      <c r="B228" s="6"/>
      <c r="C228" s="6"/>
      <c r="D228" s="2"/>
      <c r="E228" s="2"/>
      <c r="F228" s="2"/>
      <c r="G228" s="2"/>
      <c r="H228" s="2"/>
      <c r="I228" s="2"/>
      <c r="P228" s="17"/>
    </row>
    <row r="229" spans="2:16" ht="18.75" x14ac:dyDescent="0.2">
      <c r="B229" s="6"/>
      <c r="C229" s="6"/>
      <c r="D229" s="2"/>
      <c r="E229" s="2"/>
      <c r="F229" s="2"/>
      <c r="G229" s="2"/>
      <c r="H229" s="2"/>
      <c r="I229" s="2"/>
      <c r="P229" s="17"/>
    </row>
    <row r="230" spans="2:16" ht="18.75" x14ac:dyDescent="0.2">
      <c r="B230" s="6"/>
      <c r="C230" s="6"/>
      <c r="D230" s="2"/>
      <c r="E230" s="2"/>
      <c r="F230" s="2"/>
      <c r="G230" s="2"/>
      <c r="H230" s="2"/>
      <c r="I230" s="2"/>
      <c r="P230" s="17"/>
    </row>
    <row r="231" spans="2:16" ht="18.75" x14ac:dyDescent="0.2">
      <c r="B231" s="6"/>
      <c r="C231" s="6"/>
      <c r="D231" s="2"/>
      <c r="E231" s="2"/>
      <c r="F231" s="2"/>
      <c r="G231" s="2"/>
      <c r="H231" s="2"/>
      <c r="I231" s="2"/>
      <c r="P231" s="17"/>
    </row>
    <row r="232" spans="2:16" ht="18.75" x14ac:dyDescent="0.2">
      <c r="B232" s="6"/>
      <c r="C232" s="6"/>
      <c r="D232" s="2"/>
      <c r="E232" s="2"/>
      <c r="F232" s="2"/>
      <c r="G232" s="2"/>
      <c r="H232" s="2"/>
      <c r="I232" s="2"/>
      <c r="P232" s="17"/>
    </row>
    <row r="233" spans="2:16" ht="18.75" x14ac:dyDescent="0.2">
      <c r="B233" s="6"/>
      <c r="C233" s="6"/>
      <c r="D233" s="2"/>
      <c r="E233" s="2"/>
      <c r="F233" s="2"/>
      <c r="G233" s="2"/>
      <c r="H233" s="2"/>
      <c r="I233" s="2"/>
      <c r="P233" s="17"/>
    </row>
    <row r="234" spans="2:16" ht="18.75" x14ac:dyDescent="0.2">
      <c r="B234" s="6"/>
      <c r="C234" s="6"/>
      <c r="D234" s="2"/>
      <c r="E234" s="2"/>
      <c r="F234" s="2"/>
      <c r="G234" s="2"/>
      <c r="H234" s="2"/>
      <c r="I234" s="2"/>
      <c r="P234" s="17"/>
    </row>
    <row r="235" spans="2:16" ht="18.75" x14ac:dyDescent="0.2">
      <c r="B235" s="6"/>
      <c r="C235" s="6"/>
      <c r="D235" s="2"/>
      <c r="E235" s="2"/>
      <c r="F235" s="2"/>
      <c r="G235" s="2"/>
      <c r="H235" s="2"/>
      <c r="I235" s="2"/>
      <c r="P235" s="17"/>
    </row>
    <row r="236" spans="2:16" ht="18.75" x14ac:dyDescent="0.2">
      <c r="B236" s="6"/>
      <c r="C236" s="6"/>
      <c r="D236" s="2"/>
      <c r="E236" s="2"/>
      <c r="F236" s="2"/>
      <c r="G236" s="2"/>
      <c r="H236" s="2"/>
      <c r="I236" s="2"/>
      <c r="P236" s="17"/>
    </row>
    <row r="237" spans="2:16" ht="18.75" x14ac:dyDescent="0.2">
      <c r="B237" s="6"/>
      <c r="C237" s="6"/>
      <c r="D237" s="2"/>
      <c r="E237" s="2"/>
      <c r="F237" s="2"/>
      <c r="G237" s="2"/>
      <c r="H237" s="2"/>
      <c r="I237" s="2"/>
      <c r="P237" s="17"/>
    </row>
    <row r="238" spans="2:16" ht="18.75" x14ac:dyDescent="0.2">
      <c r="B238" s="6"/>
      <c r="C238" s="6"/>
      <c r="D238" s="2"/>
      <c r="E238" s="2"/>
      <c r="F238" s="2"/>
      <c r="G238" s="2"/>
      <c r="H238" s="2"/>
      <c r="I238" s="2"/>
      <c r="P238" s="17"/>
    </row>
    <row r="239" spans="2:16" ht="18.75" x14ac:dyDescent="0.2">
      <c r="B239" s="6"/>
      <c r="C239" s="6"/>
      <c r="D239" s="2"/>
      <c r="E239" s="2"/>
      <c r="F239" s="2"/>
      <c r="G239" s="2"/>
      <c r="H239" s="2"/>
      <c r="I239" s="2"/>
      <c r="P239" s="17"/>
    </row>
    <row r="240" spans="2:16" ht="18.75" x14ac:dyDescent="0.2">
      <c r="B240" s="6"/>
      <c r="C240" s="6"/>
      <c r="D240" s="2"/>
      <c r="E240" s="2"/>
      <c r="F240" s="2"/>
      <c r="G240" s="2"/>
      <c r="H240" s="2"/>
      <c r="I240" s="2"/>
      <c r="P240" s="17"/>
    </row>
    <row r="241" spans="2:16" ht="18.75" x14ac:dyDescent="0.2">
      <c r="B241" s="6"/>
      <c r="C241" s="6"/>
      <c r="D241" s="2"/>
      <c r="E241" s="2"/>
      <c r="F241" s="2"/>
      <c r="G241" s="2"/>
      <c r="H241" s="2"/>
      <c r="I241" s="2"/>
      <c r="P241" s="17"/>
    </row>
    <row r="242" spans="2:16" ht="18.75" x14ac:dyDescent="0.2">
      <c r="B242" s="6"/>
      <c r="C242" s="6"/>
      <c r="D242" s="2"/>
      <c r="E242" s="2"/>
      <c r="F242" s="2"/>
      <c r="G242" s="2"/>
      <c r="H242" s="2"/>
      <c r="I242" s="2"/>
      <c r="P242" s="17"/>
    </row>
    <row r="243" spans="2:16" ht="18.75" x14ac:dyDescent="0.2">
      <c r="B243" s="6"/>
      <c r="C243" s="6"/>
      <c r="D243" s="2"/>
      <c r="E243" s="2"/>
      <c r="F243" s="2"/>
      <c r="G243" s="2"/>
      <c r="H243" s="2"/>
      <c r="I243" s="2"/>
      <c r="P243" s="17"/>
    </row>
    <row r="244" spans="2:16" ht="18.75" x14ac:dyDescent="0.2">
      <c r="B244" s="6"/>
      <c r="C244" s="6"/>
      <c r="D244" s="2"/>
      <c r="E244" s="2"/>
      <c r="F244" s="2"/>
      <c r="G244" s="2"/>
      <c r="H244" s="2"/>
      <c r="I244" s="2"/>
      <c r="P244" s="17"/>
    </row>
    <row r="245" spans="2:16" ht="18.75" x14ac:dyDescent="0.2">
      <c r="B245" s="6"/>
      <c r="C245" s="6"/>
      <c r="D245" s="2"/>
      <c r="E245" s="2"/>
      <c r="F245" s="2"/>
      <c r="G245" s="2"/>
      <c r="H245" s="2"/>
      <c r="I245" s="2"/>
      <c r="P245" s="17"/>
    </row>
    <row r="246" spans="2:16" ht="18.75" x14ac:dyDescent="0.2">
      <c r="B246" s="6"/>
      <c r="C246" s="6"/>
      <c r="D246" s="2"/>
      <c r="E246" s="2"/>
      <c r="F246" s="2"/>
      <c r="G246" s="2"/>
      <c r="H246" s="2"/>
      <c r="I246" s="2"/>
      <c r="P246" s="17"/>
    </row>
    <row r="247" spans="2:16" ht="18.75" x14ac:dyDescent="0.2">
      <c r="B247" s="6"/>
      <c r="C247" s="6"/>
      <c r="D247" s="2"/>
      <c r="E247" s="2"/>
      <c r="F247" s="2"/>
      <c r="G247" s="2"/>
      <c r="H247" s="2"/>
      <c r="I247" s="2"/>
      <c r="P247" s="17"/>
    </row>
    <row r="248" spans="2:16" ht="18.75" x14ac:dyDescent="0.2">
      <c r="B248" s="6"/>
      <c r="C248" s="6"/>
      <c r="D248" s="2"/>
      <c r="E248" s="2"/>
      <c r="F248" s="2"/>
      <c r="G248" s="2"/>
      <c r="H248" s="2"/>
      <c r="I248" s="2"/>
      <c r="P248" s="17"/>
    </row>
    <row r="249" spans="2:16" ht="18.75" x14ac:dyDescent="0.2">
      <c r="B249" s="6"/>
      <c r="C249" s="6"/>
      <c r="D249" s="2"/>
      <c r="E249" s="2"/>
      <c r="F249" s="2"/>
      <c r="G249" s="2"/>
      <c r="H249" s="2"/>
      <c r="I249" s="2"/>
      <c r="P249" s="17"/>
    </row>
    <row r="250" spans="2:16" ht="18.75" x14ac:dyDescent="0.2">
      <c r="B250" s="6"/>
      <c r="C250" s="6"/>
      <c r="D250" s="2"/>
      <c r="E250" s="2"/>
      <c r="F250" s="2"/>
      <c r="G250" s="2"/>
      <c r="H250" s="2"/>
      <c r="I250" s="2"/>
      <c r="P250" s="17"/>
    </row>
    <row r="251" spans="2:16" ht="18.75" x14ac:dyDescent="0.2">
      <c r="B251" s="6"/>
      <c r="C251" s="6"/>
      <c r="D251" s="2"/>
      <c r="E251" s="2"/>
      <c r="F251" s="2"/>
      <c r="G251" s="2"/>
      <c r="H251" s="2"/>
      <c r="I251" s="2"/>
      <c r="P251" s="17"/>
    </row>
    <row r="252" spans="2:16" ht="18.75" x14ac:dyDescent="0.2">
      <c r="B252" s="6"/>
      <c r="C252" s="6"/>
      <c r="D252" s="2"/>
      <c r="E252" s="2"/>
      <c r="F252" s="2"/>
      <c r="G252" s="2"/>
      <c r="H252" s="2"/>
      <c r="I252" s="2"/>
      <c r="P252" s="17"/>
    </row>
    <row r="253" spans="2:16" ht="18.75" x14ac:dyDescent="0.2">
      <c r="B253" s="6"/>
      <c r="C253" s="6"/>
      <c r="D253" s="2"/>
      <c r="E253" s="2"/>
      <c r="F253" s="2"/>
      <c r="G253" s="2"/>
      <c r="H253" s="2"/>
      <c r="I253" s="2"/>
      <c r="P253" s="17"/>
    </row>
    <row r="254" spans="2:16" ht="18.75" x14ac:dyDescent="0.2">
      <c r="B254" s="6"/>
      <c r="C254" s="6"/>
      <c r="D254" s="2"/>
      <c r="E254" s="2"/>
      <c r="F254" s="2"/>
      <c r="G254" s="2"/>
      <c r="H254" s="2"/>
      <c r="I254" s="2"/>
      <c r="P254" s="17"/>
    </row>
    <row r="255" spans="2:16" ht="18.75" x14ac:dyDescent="0.2">
      <c r="B255" s="6"/>
      <c r="C255" s="6"/>
      <c r="D255" s="2"/>
      <c r="E255" s="2"/>
      <c r="F255" s="2"/>
      <c r="G255" s="2"/>
      <c r="H255" s="2"/>
      <c r="I255" s="2"/>
      <c r="P255" s="17"/>
    </row>
    <row r="256" spans="2:16" ht="18.75" x14ac:dyDescent="0.2">
      <c r="B256" s="6"/>
      <c r="C256" s="6"/>
      <c r="D256" s="2"/>
      <c r="E256" s="2"/>
      <c r="F256" s="2"/>
      <c r="G256" s="2"/>
      <c r="H256" s="2"/>
      <c r="I256" s="2"/>
      <c r="P256" s="17"/>
    </row>
    <row r="257" spans="2:16" ht="18.75" x14ac:dyDescent="0.2">
      <c r="B257" s="6"/>
      <c r="C257" s="6"/>
      <c r="D257" s="2"/>
      <c r="E257" s="2"/>
      <c r="F257" s="2"/>
      <c r="G257" s="2"/>
      <c r="H257" s="2"/>
      <c r="I257" s="2"/>
      <c r="P257" s="17"/>
    </row>
    <row r="258" spans="2:16" ht="18.75" x14ac:dyDescent="0.2">
      <c r="B258" s="6"/>
      <c r="C258" s="6"/>
      <c r="D258" s="2"/>
      <c r="E258" s="2"/>
      <c r="F258" s="2"/>
      <c r="G258" s="2"/>
      <c r="H258" s="2"/>
      <c r="I258" s="2"/>
      <c r="P258" s="17"/>
    </row>
    <row r="259" spans="2:16" ht="18.75" x14ac:dyDescent="0.2">
      <c r="B259" s="6"/>
      <c r="C259" s="6"/>
      <c r="D259" s="2"/>
      <c r="E259" s="2"/>
      <c r="F259" s="2"/>
      <c r="G259" s="2"/>
      <c r="H259" s="2"/>
      <c r="I259" s="2"/>
      <c r="P259" s="17"/>
    </row>
    <row r="260" spans="2:16" ht="18.75" x14ac:dyDescent="0.2">
      <c r="B260" s="6"/>
      <c r="C260" s="6"/>
      <c r="D260" s="2"/>
      <c r="E260" s="2"/>
      <c r="F260" s="2"/>
      <c r="G260" s="2"/>
      <c r="H260" s="2"/>
      <c r="I260" s="2"/>
      <c r="P260" s="17"/>
    </row>
    <row r="261" spans="2:16" ht="18.75" x14ac:dyDescent="0.2">
      <c r="B261" s="6"/>
      <c r="C261" s="6"/>
      <c r="D261" s="2"/>
      <c r="E261" s="2"/>
      <c r="F261" s="2"/>
      <c r="G261" s="2"/>
      <c r="H261" s="2"/>
      <c r="I261" s="2"/>
      <c r="P261" s="17"/>
    </row>
    <row r="262" spans="2:16" ht="18.75" x14ac:dyDescent="0.2">
      <c r="B262" s="6"/>
      <c r="C262" s="6"/>
      <c r="D262" s="2"/>
      <c r="E262" s="2"/>
      <c r="F262" s="2"/>
      <c r="G262" s="2"/>
      <c r="H262" s="2"/>
      <c r="I262" s="2"/>
      <c r="P262" s="17"/>
    </row>
    <row r="263" spans="2:16" ht="18.75" x14ac:dyDescent="0.2">
      <c r="B263" s="6"/>
      <c r="C263" s="6"/>
      <c r="D263" s="2"/>
      <c r="E263" s="2"/>
      <c r="F263" s="2"/>
      <c r="G263" s="2"/>
      <c r="H263" s="2"/>
      <c r="I263" s="2"/>
      <c r="P263" s="17"/>
    </row>
    <row r="264" spans="2:16" ht="18.75" x14ac:dyDescent="0.2">
      <c r="B264" s="6"/>
      <c r="C264" s="6"/>
      <c r="D264" s="2"/>
      <c r="E264" s="2"/>
      <c r="F264" s="2"/>
      <c r="G264" s="2"/>
      <c r="H264" s="2"/>
      <c r="I264" s="2"/>
      <c r="P264" s="17"/>
    </row>
    <row r="265" spans="2:16" ht="18.75" x14ac:dyDescent="0.2">
      <c r="B265" s="6"/>
      <c r="C265" s="6"/>
      <c r="D265" s="2"/>
      <c r="E265" s="2"/>
      <c r="F265" s="2"/>
      <c r="G265" s="2"/>
      <c r="H265" s="2"/>
      <c r="I265" s="2"/>
      <c r="P265" s="17"/>
    </row>
    <row r="266" spans="2:16" ht="18.75" x14ac:dyDescent="0.2">
      <c r="B266" s="6"/>
      <c r="C266" s="6"/>
      <c r="D266" s="2"/>
      <c r="E266" s="2"/>
      <c r="F266" s="2"/>
      <c r="G266" s="2"/>
      <c r="H266" s="2"/>
      <c r="I266" s="2"/>
      <c r="P266" s="17"/>
    </row>
    <row r="267" spans="2:16" ht="18.75" x14ac:dyDescent="0.2">
      <c r="B267" s="6"/>
      <c r="C267" s="6"/>
      <c r="D267" s="2"/>
      <c r="E267" s="2"/>
      <c r="F267" s="2"/>
      <c r="G267" s="2"/>
      <c r="H267" s="2"/>
      <c r="I267" s="2"/>
      <c r="P267" s="17"/>
    </row>
    <row r="268" spans="2:16" ht="18.75" x14ac:dyDescent="0.2">
      <c r="B268" s="6"/>
      <c r="C268" s="6"/>
      <c r="D268" s="2"/>
      <c r="E268" s="2"/>
      <c r="F268" s="2"/>
      <c r="G268" s="2"/>
      <c r="H268" s="2"/>
      <c r="I268" s="2"/>
      <c r="P268" s="17"/>
    </row>
    <row r="269" spans="2:16" ht="18.75" x14ac:dyDescent="0.2">
      <c r="B269" s="6"/>
      <c r="C269" s="6"/>
      <c r="D269" s="2"/>
      <c r="E269" s="2"/>
      <c r="F269" s="2"/>
      <c r="G269" s="2"/>
      <c r="H269" s="2"/>
      <c r="I269" s="2"/>
      <c r="P269" s="17"/>
    </row>
    <row r="270" spans="2:16" ht="18.75" x14ac:dyDescent="0.2">
      <c r="B270" s="6"/>
      <c r="C270" s="6"/>
      <c r="D270" s="2"/>
      <c r="E270" s="2"/>
      <c r="F270" s="2"/>
      <c r="G270" s="2"/>
      <c r="H270" s="2"/>
      <c r="I270" s="2"/>
      <c r="P270" s="17"/>
    </row>
    <row r="271" spans="2:16" ht="18.75" x14ac:dyDescent="0.2">
      <c r="B271" s="6"/>
      <c r="C271" s="6"/>
      <c r="D271" s="2"/>
      <c r="E271" s="2"/>
      <c r="F271" s="2"/>
      <c r="G271" s="2"/>
      <c r="H271" s="2"/>
      <c r="I271" s="2"/>
      <c r="P271" s="17"/>
    </row>
    <row r="272" spans="2:16" ht="18.75" x14ac:dyDescent="0.2">
      <c r="B272" s="6"/>
      <c r="C272" s="6"/>
      <c r="D272" s="2"/>
      <c r="E272" s="2"/>
      <c r="F272" s="2"/>
      <c r="G272" s="2"/>
      <c r="H272" s="2"/>
      <c r="I272" s="2"/>
      <c r="P272" s="17"/>
    </row>
    <row r="273" spans="2:16" ht="18.75" x14ac:dyDescent="0.2">
      <c r="B273" s="6"/>
      <c r="C273" s="6"/>
      <c r="D273" s="2"/>
      <c r="E273" s="2"/>
      <c r="F273" s="2"/>
      <c r="G273" s="2"/>
      <c r="H273" s="2"/>
      <c r="I273" s="2"/>
      <c r="P273" s="17"/>
    </row>
    <row r="274" spans="2:16" ht="18.75" x14ac:dyDescent="0.2">
      <c r="B274" s="6"/>
      <c r="C274" s="6"/>
      <c r="D274" s="2"/>
      <c r="E274" s="2"/>
      <c r="F274" s="2"/>
      <c r="G274" s="2"/>
      <c r="H274" s="2"/>
      <c r="I274" s="2"/>
      <c r="P274" s="17"/>
    </row>
    <row r="275" spans="2:16" ht="18.75" x14ac:dyDescent="0.2">
      <c r="B275" s="6"/>
      <c r="C275" s="6"/>
      <c r="D275" s="2"/>
      <c r="E275" s="2"/>
      <c r="F275" s="2"/>
      <c r="G275" s="2"/>
      <c r="H275" s="2"/>
      <c r="I275" s="2"/>
      <c r="P275" s="17"/>
    </row>
    <row r="276" spans="2:16" ht="18.75" x14ac:dyDescent="0.2">
      <c r="B276" s="6"/>
      <c r="C276" s="6"/>
      <c r="D276" s="2"/>
      <c r="E276" s="2"/>
      <c r="F276" s="2"/>
      <c r="G276" s="2"/>
      <c r="H276" s="2"/>
      <c r="I276" s="2"/>
      <c r="P276" s="17"/>
    </row>
    <row r="277" spans="2:16" ht="18.75" x14ac:dyDescent="0.2">
      <c r="B277" s="6"/>
      <c r="C277" s="6"/>
      <c r="D277" s="2"/>
      <c r="E277" s="2"/>
      <c r="F277" s="2"/>
      <c r="G277" s="2"/>
      <c r="H277" s="2"/>
      <c r="I277" s="2"/>
      <c r="P277" s="17"/>
    </row>
    <row r="278" spans="2:16" ht="18.75" x14ac:dyDescent="0.2">
      <c r="B278" s="6"/>
      <c r="C278" s="6"/>
      <c r="D278" s="2"/>
      <c r="E278" s="2"/>
      <c r="F278" s="2"/>
      <c r="G278" s="2"/>
      <c r="H278" s="2"/>
      <c r="I278" s="2"/>
      <c r="P278" s="17"/>
    </row>
    <row r="279" spans="2:16" ht="18.75" x14ac:dyDescent="0.2">
      <c r="B279" s="6"/>
      <c r="C279" s="6"/>
      <c r="D279" s="2"/>
      <c r="E279" s="2"/>
      <c r="F279" s="2"/>
      <c r="G279" s="2"/>
      <c r="H279" s="2"/>
      <c r="I279" s="2"/>
      <c r="P279" s="17"/>
    </row>
    <row r="280" spans="2:16" ht="18.75" x14ac:dyDescent="0.2">
      <c r="B280" s="6"/>
      <c r="C280" s="6"/>
      <c r="D280" s="2"/>
      <c r="E280" s="2"/>
      <c r="F280" s="2"/>
      <c r="G280" s="2"/>
      <c r="H280" s="2"/>
      <c r="I280" s="2"/>
      <c r="P280" s="17"/>
    </row>
    <row r="281" spans="2:16" ht="18.75" x14ac:dyDescent="0.2">
      <c r="B281" s="6"/>
      <c r="C281" s="6"/>
      <c r="D281" s="2"/>
      <c r="E281" s="2"/>
      <c r="F281" s="2"/>
      <c r="G281" s="2"/>
      <c r="H281" s="2"/>
      <c r="I281" s="2"/>
      <c r="P281" s="17"/>
    </row>
    <row r="282" spans="2:16" ht="18.75" x14ac:dyDescent="0.2">
      <c r="B282" s="6"/>
      <c r="C282" s="6"/>
      <c r="D282" s="2"/>
      <c r="E282" s="2"/>
      <c r="F282" s="2"/>
      <c r="G282" s="2"/>
      <c r="H282" s="2"/>
      <c r="I282" s="2"/>
      <c r="P282" s="17"/>
    </row>
    <row r="283" spans="2:16" ht="18.75" x14ac:dyDescent="0.2">
      <c r="B283" s="6"/>
      <c r="C283" s="6"/>
      <c r="D283" s="2"/>
      <c r="E283" s="2"/>
      <c r="F283" s="2"/>
      <c r="G283" s="2"/>
      <c r="H283" s="2"/>
      <c r="I283" s="2"/>
      <c r="P283" s="17"/>
    </row>
    <row r="284" spans="2:16" ht="18.75" x14ac:dyDescent="0.2">
      <c r="B284" s="6"/>
      <c r="C284" s="6"/>
      <c r="D284" s="2"/>
      <c r="E284" s="2"/>
      <c r="F284" s="2"/>
      <c r="G284" s="2"/>
      <c r="H284" s="2"/>
      <c r="I284" s="2"/>
      <c r="P284" s="17"/>
    </row>
    <row r="285" spans="2:16" ht="18.75" x14ac:dyDescent="0.2">
      <c r="B285" s="6"/>
      <c r="C285" s="6"/>
      <c r="D285" s="2"/>
      <c r="E285" s="2"/>
      <c r="F285" s="2"/>
      <c r="G285" s="2"/>
      <c r="H285" s="2"/>
      <c r="I285" s="2"/>
      <c r="P285" s="17"/>
    </row>
    <row r="286" spans="2:16" ht="18.75" x14ac:dyDescent="0.2">
      <c r="B286" s="6"/>
      <c r="C286" s="6"/>
      <c r="D286" s="2"/>
      <c r="E286" s="2"/>
      <c r="F286" s="2"/>
      <c r="G286" s="2"/>
      <c r="H286" s="2"/>
      <c r="I286" s="2"/>
      <c r="P286" s="17"/>
    </row>
    <row r="287" spans="2:16" ht="18.75" x14ac:dyDescent="0.2">
      <c r="B287" s="6"/>
      <c r="C287" s="6"/>
      <c r="D287" s="2"/>
      <c r="E287" s="2"/>
      <c r="F287" s="2"/>
      <c r="G287" s="2"/>
      <c r="H287" s="2"/>
      <c r="I287" s="2"/>
      <c r="P287" s="17"/>
    </row>
    <row r="288" spans="2:16" ht="18.75" x14ac:dyDescent="0.2">
      <c r="B288" s="6"/>
      <c r="C288" s="6"/>
      <c r="D288" s="2"/>
      <c r="E288" s="2"/>
      <c r="F288" s="2"/>
      <c r="G288" s="2"/>
      <c r="H288" s="2"/>
      <c r="I288" s="2"/>
      <c r="P288" s="17"/>
    </row>
    <row r="289" spans="2:16" ht="18.75" x14ac:dyDescent="0.2">
      <c r="B289" s="6"/>
      <c r="C289" s="6"/>
      <c r="D289" s="2"/>
      <c r="E289" s="2"/>
      <c r="F289" s="2"/>
      <c r="G289" s="2"/>
      <c r="H289" s="2"/>
      <c r="I289" s="2"/>
      <c r="P289" s="17"/>
    </row>
    <row r="290" spans="2:16" ht="18.75" x14ac:dyDescent="0.2">
      <c r="B290" s="6"/>
      <c r="C290" s="6"/>
      <c r="D290" s="2"/>
      <c r="E290" s="2"/>
      <c r="F290" s="2"/>
      <c r="G290" s="2"/>
      <c r="H290" s="2"/>
      <c r="I290" s="2"/>
      <c r="P290" s="17"/>
    </row>
    <row r="291" spans="2:16" ht="18.75" x14ac:dyDescent="0.2">
      <c r="B291" s="6"/>
      <c r="C291" s="6"/>
      <c r="D291" s="2"/>
      <c r="E291" s="2"/>
      <c r="F291" s="2"/>
      <c r="G291" s="2"/>
      <c r="H291" s="2"/>
      <c r="I291" s="2"/>
      <c r="P291" s="17"/>
    </row>
    <row r="292" spans="2:16" ht="18.75" x14ac:dyDescent="0.2">
      <c r="B292" s="6"/>
      <c r="C292" s="6"/>
      <c r="D292" s="2"/>
      <c r="E292" s="2"/>
      <c r="F292" s="2"/>
      <c r="G292" s="2"/>
      <c r="H292" s="2"/>
      <c r="I292" s="2"/>
      <c r="P292" s="17"/>
    </row>
    <row r="293" spans="2:16" ht="18.75" x14ac:dyDescent="0.2">
      <c r="B293" s="6"/>
      <c r="C293" s="6"/>
      <c r="D293" s="2"/>
      <c r="E293" s="2"/>
      <c r="F293" s="2"/>
      <c r="G293" s="2"/>
      <c r="H293" s="2"/>
      <c r="I293" s="2"/>
      <c r="P293" s="17"/>
    </row>
    <row r="294" spans="2:16" ht="18.75" x14ac:dyDescent="0.2">
      <c r="B294" s="6"/>
      <c r="C294" s="6"/>
      <c r="D294" s="2"/>
      <c r="E294" s="2"/>
      <c r="F294" s="2"/>
      <c r="G294" s="2"/>
      <c r="H294" s="2"/>
      <c r="I294" s="2"/>
      <c r="P294" s="17"/>
    </row>
    <row r="295" spans="2:16" ht="18.75" x14ac:dyDescent="0.2">
      <c r="B295" s="6"/>
      <c r="C295" s="6"/>
      <c r="D295" s="2"/>
      <c r="E295" s="2"/>
      <c r="F295" s="2"/>
      <c r="G295" s="2"/>
      <c r="H295" s="2"/>
      <c r="I295" s="2"/>
      <c r="P295" s="17"/>
    </row>
    <row r="296" spans="2:16" ht="18.75" x14ac:dyDescent="0.2">
      <c r="B296" s="6"/>
      <c r="C296" s="6"/>
      <c r="D296" s="2"/>
      <c r="E296" s="2"/>
      <c r="F296" s="2"/>
      <c r="G296" s="2"/>
      <c r="H296" s="2"/>
      <c r="I296" s="2"/>
      <c r="P296" s="17"/>
    </row>
    <row r="297" spans="2:16" ht="18.75" x14ac:dyDescent="0.2">
      <c r="B297" s="6"/>
      <c r="C297" s="6"/>
      <c r="D297" s="2"/>
      <c r="E297" s="2"/>
      <c r="F297" s="2"/>
      <c r="G297" s="2"/>
      <c r="H297" s="2"/>
      <c r="I297" s="2"/>
      <c r="P297" s="17"/>
    </row>
    <row r="298" spans="2:16" ht="18.75" x14ac:dyDescent="0.2">
      <c r="B298" s="6"/>
      <c r="C298" s="6"/>
      <c r="D298" s="2"/>
      <c r="E298" s="2"/>
      <c r="F298" s="2"/>
      <c r="G298" s="2"/>
      <c r="H298" s="2"/>
      <c r="I298" s="2"/>
      <c r="P298" s="17"/>
    </row>
    <row r="299" spans="2:16" ht="18.75" x14ac:dyDescent="0.2">
      <c r="B299" s="6"/>
      <c r="C299" s="6"/>
      <c r="D299" s="2"/>
      <c r="E299" s="2"/>
      <c r="F299" s="2"/>
      <c r="G299" s="2"/>
      <c r="H299" s="2"/>
      <c r="I299" s="2"/>
      <c r="P299" s="17"/>
    </row>
    <row r="300" spans="2:16" ht="18.75" x14ac:dyDescent="0.2">
      <c r="B300" s="6"/>
      <c r="C300" s="6"/>
      <c r="D300" s="2"/>
      <c r="E300" s="2"/>
      <c r="F300" s="2"/>
      <c r="G300" s="2"/>
      <c r="H300" s="2"/>
      <c r="I300" s="2"/>
      <c r="P300" s="17"/>
    </row>
    <row r="301" spans="2:16" ht="18.75" x14ac:dyDescent="0.2">
      <c r="B301" s="6"/>
      <c r="C301" s="6"/>
      <c r="D301" s="2"/>
      <c r="E301" s="2"/>
      <c r="F301" s="2"/>
      <c r="G301" s="2"/>
      <c r="H301" s="2"/>
      <c r="I301" s="2"/>
      <c r="P301" s="17"/>
    </row>
    <row r="302" spans="2:16" ht="18.75" x14ac:dyDescent="0.2">
      <c r="B302" s="6"/>
      <c r="C302" s="6"/>
      <c r="D302" s="2"/>
      <c r="E302" s="2"/>
      <c r="F302" s="2"/>
      <c r="G302" s="2"/>
      <c r="H302" s="2"/>
      <c r="I302" s="2"/>
      <c r="P302" s="17"/>
    </row>
    <row r="303" spans="2:16" ht="18.75" x14ac:dyDescent="0.2">
      <c r="B303" s="6"/>
      <c r="C303" s="6"/>
      <c r="D303" s="2"/>
      <c r="E303" s="2"/>
      <c r="F303" s="2"/>
      <c r="G303" s="2"/>
      <c r="H303" s="2"/>
      <c r="I303" s="2"/>
      <c r="P303" s="17"/>
    </row>
    <row r="304" spans="2:16" ht="18.75" x14ac:dyDescent="0.2">
      <c r="B304" s="6"/>
      <c r="C304" s="6"/>
      <c r="D304" s="2"/>
      <c r="E304" s="2"/>
      <c r="F304" s="2"/>
      <c r="G304" s="2"/>
      <c r="H304" s="2"/>
      <c r="I304" s="2"/>
      <c r="P304" s="17"/>
    </row>
    <row r="305" spans="2:16" ht="18.75" x14ac:dyDescent="0.2">
      <c r="B305" s="6"/>
      <c r="C305" s="6"/>
      <c r="D305" s="2"/>
      <c r="E305" s="2"/>
      <c r="F305" s="2"/>
      <c r="G305" s="2"/>
      <c r="H305" s="2"/>
      <c r="I305" s="2"/>
      <c r="P305" s="17"/>
    </row>
    <row r="306" spans="2:16" ht="18.75" x14ac:dyDescent="0.2">
      <c r="B306" s="6"/>
      <c r="C306" s="6"/>
      <c r="D306" s="2"/>
      <c r="E306" s="2"/>
      <c r="F306" s="2"/>
      <c r="G306" s="2"/>
      <c r="H306" s="2"/>
      <c r="I306" s="2"/>
      <c r="P306" s="17"/>
    </row>
    <row r="307" spans="2:16" ht="18.75" x14ac:dyDescent="0.2">
      <c r="B307" s="6"/>
      <c r="C307" s="6"/>
      <c r="D307" s="2"/>
      <c r="E307" s="2"/>
      <c r="F307" s="2"/>
      <c r="G307" s="2"/>
      <c r="H307" s="2"/>
      <c r="I307" s="2"/>
      <c r="P307" s="17"/>
    </row>
    <row r="308" spans="2:16" ht="18.75" x14ac:dyDescent="0.2">
      <c r="B308" s="6"/>
      <c r="C308" s="6"/>
      <c r="D308" s="2"/>
      <c r="E308" s="2"/>
      <c r="F308" s="2"/>
      <c r="G308" s="2"/>
      <c r="H308" s="2"/>
      <c r="I308" s="2"/>
      <c r="P308" s="17"/>
    </row>
    <row r="309" spans="2:16" ht="18.75" x14ac:dyDescent="0.2">
      <c r="B309" s="6"/>
      <c r="C309" s="6"/>
      <c r="D309" s="2"/>
      <c r="E309" s="2"/>
      <c r="F309" s="2"/>
      <c r="G309" s="2"/>
      <c r="H309" s="2"/>
      <c r="I309" s="2"/>
      <c r="P309" s="17"/>
    </row>
    <row r="310" spans="2:16" ht="18.75" x14ac:dyDescent="0.2">
      <c r="B310" s="6"/>
      <c r="C310" s="6"/>
      <c r="D310" s="2"/>
      <c r="E310" s="2"/>
      <c r="F310" s="2"/>
      <c r="G310" s="2"/>
      <c r="H310" s="2"/>
      <c r="I310" s="2"/>
      <c r="P310" s="17"/>
    </row>
    <row r="311" spans="2:16" ht="18.75" x14ac:dyDescent="0.2">
      <c r="B311" s="6"/>
      <c r="C311" s="6"/>
      <c r="D311" s="2"/>
      <c r="E311" s="2"/>
      <c r="F311" s="2"/>
      <c r="G311" s="2"/>
      <c r="H311" s="2"/>
      <c r="I311" s="2"/>
      <c r="P311" s="17"/>
    </row>
    <row r="312" spans="2:16" ht="18.75" x14ac:dyDescent="0.2">
      <c r="B312" s="6"/>
      <c r="C312" s="6"/>
      <c r="D312" s="2"/>
      <c r="E312" s="2"/>
      <c r="F312" s="2"/>
      <c r="G312" s="2"/>
      <c r="H312" s="2"/>
      <c r="I312" s="2"/>
      <c r="P312" s="17"/>
    </row>
    <row r="313" spans="2:16" ht="18.75" x14ac:dyDescent="0.2">
      <c r="B313" s="6"/>
      <c r="C313" s="6"/>
      <c r="D313" s="2"/>
      <c r="E313" s="2"/>
      <c r="F313" s="2"/>
      <c r="G313" s="2"/>
      <c r="H313" s="2"/>
      <c r="I313" s="2"/>
      <c r="P313" s="17"/>
    </row>
    <row r="314" spans="2:16" ht="18.75" x14ac:dyDescent="0.2">
      <c r="B314" s="6"/>
      <c r="C314" s="6"/>
      <c r="D314" s="2"/>
      <c r="E314" s="2"/>
      <c r="F314" s="2"/>
      <c r="G314" s="2"/>
      <c r="H314" s="2"/>
      <c r="I314" s="2"/>
      <c r="P314" s="17"/>
    </row>
    <row r="315" spans="2:16" ht="18.75" x14ac:dyDescent="0.2">
      <c r="B315" s="6"/>
      <c r="C315" s="6"/>
      <c r="D315" s="2"/>
      <c r="E315" s="2"/>
      <c r="F315" s="2"/>
      <c r="G315" s="2"/>
      <c r="H315" s="2"/>
      <c r="I315" s="2"/>
      <c r="P315" s="17"/>
    </row>
    <row r="316" spans="2:16" ht="18.75" x14ac:dyDescent="0.2">
      <c r="B316" s="6"/>
      <c r="C316" s="6"/>
      <c r="D316" s="2"/>
      <c r="E316" s="2"/>
      <c r="F316" s="2"/>
      <c r="G316" s="2"/>
      <c r="H316" s="2"/>
      <c r="I316" s="2"/>
      <c r="P316" s="17"/>
    </row>
    <row r="317" spans="2:16" x14ac:dyDescent="0.2">
      <c r="B317" s="6"/>
      <c r="C317" s="6"/>
      <c r="D317" s="2"/>
      <c r="E317" s="2"/>
      <c r="F317" s="2"/>
      <c r="G317" s="2"/>
      <c r="H317" s="2"/>
      <c r="I317" s="2"/>
    </row>
    <row r="318" spans="2:16" x14ac:dyDescent="0.2">
      <c r="B318" s="6"/>
      <c r="C318" s="6"/>
      <c r="D318" s="2"/>
      <c r="E318" s="2"/>
      <c r="F318" s="2"/>
      <c r="G318" s="2"/>
      <c r="H318" s="2"/>
      <c r="I318" s="2"/>
    </row>
    <row r="319" spans="2:16" x14ac:dyDescent="0.2">
      <c r="B319" s="6"/>
      <c r="C319" s="6"/>
      <c r="D319" s="2"/>
      <c r="E319" s="2"/>
      <c r="F319" s="2"/>
      <c r="G319" s="2"/>
      <c r="H319" s="2"/>
      <c r="I319" s="2"/>
    </row>
    <row r="320" spans="2:16" x14ac:dyDescent="0.2">
      <c r="B320" s="6"/>
      <c r="C320" s="6"/>
      <c r="D320" s="2"/>
      <c r="E320" s="2"/>
      <c r="F320" s="2"/>
      <c r="G320" s="2"/>
      <c r="H320" s="2"/>
      <c r="I320" s="2"/>
    </row>
    <row r="321" spans="2:9" x14ac:dyDescent="0.2">
      <c r="B321" s="6"/>
      <c r="C321" s="6"/>
      <c r="D321" s="2"/>
      <c r="E321" s="2"/>
      <c r="F321" s="2"/>
      <c r="G321" s="2"/>
      <c r="H321" s="2"/>
      <c r="I321" s="2"/>
    </row>
    <row r="322" spans="2:9" x14ac:dyDescent="0.2">
      <c r="B322" s="6"/>
      <c r="C322" s="6"/>
      <c r="D322" s="2"/>
      <c r="E322" s="2"/>
      <c r="F322" s="2"/>
      <c r="G322" s="2"/>
      <c r="H322" s="2"/>
      <c r="I322" s="2"/>
    </row>
    <row r="323" spans="2:9" x14ac:dyDescent="0.2">
      <c r="B323" s="6"/>
      <c r="C323" s="6"/>
      <c r="D323" s="2"/>
      <c r="E323" s="2"/>
      <c r="F323" s="2"/>
      <c r="G323" s="2"/>
      <c r="H323" s="2"/>
      <c r="I323" s="2"/>
    </row>
    <row r="324" spans="2:9" x14ac:dyDescent="0.2">
      <c r="B324" s="6"/>
      <c r="C324" s="6"/>
      <c r="D324" s="2"/>
      <c r="E324" s="2"/>
      <c r="F324" s="2"/>
      <c r="G324" s="2"/>
      <c r="H324" s="2"/>
      <c r="I324" s="2"/>
    </row>
    <row r="325" spans="2:9" x14ac:dyDescent="0.2">
      <c r="B325" s="6"/>
      <c r="C325" s="6"/>
      <c r="D325" s="2"/>
      <c r="E325" s="2"/>
      <c r="F325" s="2"/>
      <c r="G325" s="2"/>
      <c r="H325" s="2"/>
      <c r="I325" s="2"/>
    </row>
    <row r="326" spans="2:9" x14ac:dyDescent="0.2">
      <c r="B326" s="6"/>
      <c r="C326" s="6"/>
      <c r="D326" s="2"/>
      <c r="E326" s="2"/>
      <c r="F326" s="2"/>
      <c r="G326" s="2"/>
      <c r="H326" s="2"/>
      <c r="I326" s="2"/>
    </row>
    <row r="327" spans="2:9" x14ac:dyDescent="0.2">
      <c r="B327" s="6"/>
      <c r="C327" s="6"/>
      <c r="D327" s="2"/>
      <c r="E327" s="2"/>
      <c r="F327" s="2"/>
      <c r="G327" s="2"/>
      <c r="H327" s="2"/>
      <c r="I327" s="2"/>
    </row>
    <row r="328" spans="2:9" x14ac:dyDescent="0.2">
      <c r="B328" s="6"/>
      <c r="C328" s="6"/>
      <c r="D328" s="2"/>
      <c r="E328" s="2"/>
      <c r="F328" s="2"/>
      <c r="G328" s="2"/>
      <c r="H328" s="2"/>
      <c r="I328" s="2"/>
    </row>
    <row r="329" spans="2:9" x14ac:dyDescent="0.2">
      <c r="B329" s="6"/>
      <c r="C329" s="6"/>
      <c r="D329" s="2"/>
      <c r="E329" s="2"/>
      <c r="F329" s="2"/>
      <c r="G329" s="2"/>
      <c r="H329" s="2"/>
      <c r="I329" s="2"/>
    </row>
    <row r="330" spans="2:9" x14ac:dyDescent="0.2">
      <c r="B330" s="6"/>
      <c r="C330" s="6"/>
      <c r="D330" s="2"/>
      <c r="E330" s="2"/>
      <c r="F330" s="2"/>
      <c r="G330" s="2"/>
      <c r="H330" s="2"/>
      <c r="I330" s="2"/>
    </row>
    <row r="331" spans="2:9" x14ac:dyDescent="0.2">
      <c r="B331" s="6"/>
      <c r="C331" s="6"/>
      <c r="D331" s="2"/>
      <c r="E331" s="2"/>
      <c r="F331" s="2"/>
      <c r="G331" s="2"/>
      <c r="H331" s="2"/>
      <c r="I331" s="2"/>
    </row>
    <row r="332" spans="2:9" x14ac:dyDescent="0.2">
      <c r="B332" s="6"/>
      <c r="C332" s="6"/>
      <c r="D332" s="2"/>
      <c r="E332" s="2"/>
      <c r="F332" s="2"/>
      <c r="G332" s="2"/>
      <c r="H332" s="2"/>
      <c r="I332" s="2"/>
    </row>
    <row r="333" spans="2:9" x14ac:dyDescent="0.2">
      <c r="B333" s="6"/>
      <c r="C333" s="6"/>
      <c r="D333" s="2"/>
      <c r="E333" s="2"/>
      <c r="F333" s="2"/>
      <c r="G333" s="2"/>
      <c r="H333" s="2"/>
      <c r="I333" s="2"/>
    </row>
    <row r="334" spans="2:9" x14ac:dyDescent="0.2">
      <c r="B334" s="6"/>
      <c r="C334" s="6"/>
      <c r="D334" s="2"/>
      <c r="E334" s="2"/>
      <c r="F334" s="2"/>
      <c r="G334" s="2"/>
      <c r="H334" s="2"/>
      <c r="I334" s="2"/>
    </row>
    <row r="335" spans="2:9" x14ac:dyDescent="0.2">
      <c r="B335" s="6"/>
      <c r="C335" s="6"/>
      <c r="D335" s="2"/>
      <c r="E335" s="2"/>
      <c r="F335" s="2"/>
      <c r="G335" s="2"/>
      <c r="H335" s="2"/>
      <c r="I335" s="2"/>
    </row>
    <row r="336" spans="2:9" x14ac:dyDescent="0.2">
      <c r="B336" s="6"/>
      <c r="C336" s="6"/>
      <c r="D336" s="2"/>
      <c r="E336" s="2"/>
      <c r="F336" s="2"/>
      <c r="G336" s="2"/>
      <c r="H336" s="2"/>
      <c r="I336" s="2"/>
    </row>
    <row r="337" spans="2:9" x14ac:dyDescent="0.2">
      <c r="B337" s="6"/>
      <c r="C337" s="6"/>
      <c r="D337" s="2"/>
      <c r="E337" s="2"/>
      <c r="F337" s="2"/>
      <c r="G337" s="2"/>
      <c r="H337" s="2"/>
      <c r="I337" s="2"/>
    </row>
    <row r="338" spans="2:9" x14ac:dyDescent="0.2">
      <c r="B338" s="6"/>
      <c r="C338" s="6"/>
      <c r="D338" s="2"/>
      <c r="E338" s="2"/>
      <c r="F338" s="2"/>
      <c r="G338" s="2"/>
      <c r="H338" s="2"/>
      <c r="I338" s="2"/>
    </row>
    <row r="339" spans="2:9" x14ac:dyDescent="0.2">
      <c r="B339" s="6"/>
      <c r="C339" s="6"/>
      <c r="D339" s="2"/>
      <c r="E339" s="2"/>
      <c r="F339" s="2"/>
      <c r="G339" s="2"/>
      <c r="H339" s="2"/>
      <c r="I339" s="2"/>
    </row>
    <row r="340" spans="2:9" x14ac:dyDescent="0.2">
      <c r="B340" s="6"/>
      <c r="C340" s="6"/>
      <c r="D340" s="2"/>
      <c r="E340" s="2"/>
      <c r="F340" s="2"/>
      <c r="G340" s="2"/>
      <c r="H340" s="2"/>
      <c r="I340" s="2"/>
    </row>
    <row r="341" spans="2:9" x14ac:dyDescent="0.2">
      <c r="B341" s="6"/>
      <c r="C341" s="6"/>
      <c r="D341" s="2"/>
      <c r="E341" s="2"/>
      <c r="F341" s="2"/>
      <c r="G341" s="2"/>
      <c r="H341" s="2"/>
      <c r="I341" s="2"/>
    </row>
    <row r="342" spans="2:9" x14ac:dyDescent="0.2">
      <c r="B342" s="6"/>
      <c r="C342" s="6"/>
      <c r="D342" s="2"/>
      <c r="E342" s="2"/>
      <c r="F342" s="2"/>
      <c r="G342" s="2"/>
      <c r="H342" s="2"/>
      <c r="I342" s="2"/>
    </row>
    <row r="343" spans="2:9" x14ac:dyDescent="0.2">
      <c r="B343" s="6"/>
      <c r="C343" s="6"/>
      <c r="D343" s="2"/>
      <c r="E343" s="2"/>
      <c r="F343" s="2"/>
      <c r="G343" s="2"/>
      <c r="H343" s="2"/>
      <c r="I343" s="2"/>
    </row>
    <row r="344" spans="2:9" x14ac:dyDescent="0.2">
      <c r="B344" s="6"/>
      <c r="C344" s="6"/>
      <c r="D344" s="2"/>
      <c r="E344" s="2"/>
      <c r="F344" s="2"/>
      <c r="G344" s="2"/>
      <c r="H344" s="2"/>
      <c r="I344" s="2"/>
    </row>
    <row r="345" spans="2:9" x14ac:dyDescent="0.2">
      <c r="B345" s="6"/>
      <c r="C345" s="6"/>
      <c r="D345" s="2"/>
      <c r="E345" s="2"/>
      <c r="F345" s="2"/>
      <c r="G345" s="2"/>
      <c r="H345" s="2"/>
      <c r="I345" s="2"/>
    </row>
    <row r="346" spans="2:9" x14ac:dyDescent="0.2">
      <c r="B346" s="6"/>
      <c r="C346" s="6"/>
      <c r="D346" s="2"/>
      <c r="E346" s="2"/>
      <c r="F346" s="2"/>
      <c r="G346" s="2"/>
      <c r="H346" s="2"/>
      <c r="I346" s="2"/>
    </row>
    <row r="347" spans="2:9" x14ac:dyDescent="0.2">
      <c r="B347" s="6"/>
      <c r="C347" s="6"/>
      <c r="D347" s="2"/>
      <c r="E347" s="2"/>
      <c r="F347" s="2"/>
      <c r="G347" s="2"/>
      <c r="H347" s="2"/>
      <c r="I347" s="2"/>
    </row>
    <row r="348" spans="2:9" x14ac:dyDescent="0.2">
      <c r="B348" s="6"/>
      <c r="C348" s="6"/>
      <c r="D348" s="2"/>
      <c r="E348" s="2"/>
      <c r="F348" s="2"/>
      <c r="G348" s="2"/>
      <c r="H348" s="2"/>
      <c r="I348" s="2"/>
    </row>
    <row r="349" spans="2:9" x14ac:dyDescent="0.2">
      <c r="B349" s="6"/>
      <c r="C349" s="6"/>
      <c r="D349" s="2"/>
      <c r="E349" s="2"/>
      <c r="F349" s="2"/>
      <c r="G349" s="2"/>
      <c r="H349" s="2"/>
      <c r="I349" s="2"/>
    </row>
    <row r="350" spans="2:9" x14ac:dyDescent="0.2">
      <c r="B350" s="6"/>
      <c r="C350" s="6"/>
      <c r="D350" s="2"/>
      <c r="E350" s="2"/>
      <c r="F350" s="2"/>
      <c r="G350" s="2"/>
      <c r="H350" s="2"/>
      <c r="I350" s="2"/>
    </row>
    <row r="351" spans="2:9" x14ac:dyDescent="0.2">
      <c r="B351" s="6"/>
      <c r="C351" s="6"/>
      <c r="D351" s="2"/>
      <c r="E351" s="2"/>
      <c r="F351" s="2"/>
      <c r="G351" s="2"/>
      <c r="H351" s="2"/>
      <c r="I351" s="2"/>
    </row>
    <row r="352" spans="2:9" x14ac:dyDescent="0.2">
      <c r="B352" s="6"/>
      <c r="C352" s="6"/>
      <c r="D352" s="2"/>
      <c r="E352" s="2"/>
      <c r="F352" s="2"/>
      <c r="G352" s="2"/>
      <c r="H352" s="2"/>
      <c r="I352" s="2"/>
    </row>
    <row r="353" spans="2:9" x14ac:dyDescent="0.2">
      <c r="B353" s="6"/>
      <c r="C353" s="6"/>
      <c r="D353" s="2"/>
      <c r="E353" s="2"/>
      <c r="F353" s="2"/>
      <c r="G353" s="2"/>
      <c r="H353" s="2"/>
      <c r="I353" s="2"/>
    </row>
    <row r="354" spans="2:9" x14ac:dyDescent="0.2">
      <c r="B354" s="6"/>
      <c r="C354" s="6"/>
      <c r="D354" s="2"/>
      <c r="E354" s="2"/>
      <c r="F354" s="2"/>
      <c r="G354" s="2"/>
      <c r="H354" s="2"/>
      <c r="I354" s="2"/>
    </row>
    <row r="355" spans="2:9" x14ac:dyDescent="0.2">
      <c r="B355" s="6"/>
      <c r="C355" s="6"/>
      <c r="D355" s="2"/>
      <c r="E355" s="2"/>
      <c r="F355" s="2"/>
      <c r="G355" s="2"/>
      <c r="H355" s="2"/>
      <c r="I355" s="2"/>
    </row>
    <row r="356" spans="2:9" x14ac:dyDescent="0.2">
      <c r="B356" s="6"/>
      <c r="C356" s="6"/>
      <c r="D356" s="2"/>
      <c r="E356" s="2"/>
      <c r="F356" s="2"/>
      <c r="G356" s="2"/>
      <c r="H356" s="2"/>
      <c r="I356" s="2"/>
    </row>
    <row r="357" spans="2:9" x14ac:dyDescent="0.2">
      <c r="B357" s="6"/>
      <c r="C357" s="6"/>
      <c r="D357" s="2"/>
      <c r="E357" s="2"/>
      <c r="F357" s="2"/>
      <c r="G357" s="2"/>
      <c r="H357" s="2"/>
      <c r="I357" s="2"/>
    </row>
    <row r="358" spans="2:9" x14ac:dyDescent="0.2">
      <c r="B358" s="6"/>
      <c r="C358" s="6"/>
      <c r="D358" s="2"/>
      <c r="E358" s="2"/>
      <c r="F358" s="2"/>
      <c r="G358" s="2"/>
      <c r="H358" s="2"/>
      <c r="I358" s="2"/>
    </row>
    <row r="359" spans="2:9" x14ac:dyDescent="0.2">
      <c r="B359" s="6"/>
      <c r="C359" s="6"/>
      <c r="D359" s="2"/>
      <c r="E359" s="2"/>
      <c r="F359" s="2"/>
      <c r="G359" s="2"/>
      <c r="H359" s="2"/>
      <c r="I359" s="2"/>
    </row>
    <row r="360" spans="2:9" x14ac:dyDescent="0.2">
      <c r="B360" s="6"/>
      <c r="C360" s="6"/>
      <c r="D360" s="2"/>
      <c r="E360" s="2"/>
      <c r="F360" s="2"/>
      <c r="G360" s="2"/>
      <c r="H360" s="2"/>
      <c r="I360" s="2"/>
    </row>
    <row r="361" spans="2:9" x14ac:dyDescent="0.2">
      <c r="B361" s="6"/>
      <c r="C361" s="6"/>
      <c r="D361" s="2"/>
      <c r="E361" s="2"/>
      <c r="F361" s="2"/>
      <c r="G361" s="2"/>
      <c r="H361" s="2"/>
      <c r="I361" s="2"/>
    </row>
    <row r="362" spans="2:9" x14ac:dyDescent="0.2">
      <c r="B362" s="6"/>
      <c r="C362" s="6"/>
      <c r="D362" s="2"/>
      <c r="E362" s="2"/>
      <c r="F362" s="2"/>
      <c r="G362" s="2"/>
      <c r="H362" s="2"/>
      <c r="I362" s="2"/>
    </row>
    <row r="363" spans="2:9" x14ac:dyDescent="0.2">
      <c r="B363" s="6"/>
      <c r="C363" s="6"/>
      <c r="D363" s="2"/>
      <c r="E363" s="2"/>
      <c r="F363" s="2"/>
      <c r="G363" s="2"/>
      <c r="H363" s="2"/>
      <c r="I363" s="2"/>
    </row>
    <row r="364" spans="2:9" x14ac:dyDescent="0.2">
      <c r="B364" s="6"/>
      <c r="C364" s="6"/>
      <c r="D364" s="2"/>
      <c r="E364" s="2"/>
      <c r="F364" s="2"/>
      <c r="G364" s="2"/>
      <c r="H364" s="2"/>
      <c r="I364" s="2"/>
    </row>
    <row r="365" spans="2:9" x14ac:dyDescent="0.2">
      <c r="B365" s="6"/>
      <c r="C365" s="6"/>
      <c r="D365" s="2"/>
      <c r="E365" s="2"/>
      <c r="F365" s="2"/>
      <c r="G365" s="2"/>
      <c r="H365" s="2"/>
      <c r="I365" s="2"/>
    </row>
    <row r="366" spans="2:9" x14ac:dyDescent="0.2">
      <c r="B366" s="6"/>
      <c r="C366" s="6"/>
      <c r="D366" s="2"/>
      <c r="E366" s="2"/>
      <c r="F366" s="2"/>
      <c r="G366" s="2"/>
      <c r="H366" s="2"/>
      <c r="I366" s="2"/>
    </row>
    <row r="367" spans="2:9" x14ac:dyDescent="0.2">
      <c r="B367" s="6"/>
      <c r="C367" s="6"/>
      <c r="D367" s="2"/>
      <c r="E367" s="2"/>
      <c r="F367" s="2"/>
      <c r="G367" s="2"/>
      <c r="H367" s="2"/>
      <c r="I367" s="2"/>
    </row>
    <row r="368" spans="2:9" x14ac:dyDescent="0.2">
      <c r="B368" s="6"/>
      <c r="C368" s="6"/>
      <c r="D368" s="2"/>
      <c r="E368" s="2"/>
      <c r="F368" s="2"/>
      <c r="G368" s="2"/>
      <c r="H368" s="2"/>
      <c r="I368" s="2"/>
    </row>
    <row r="369" spans="2:9" x14ac:dyDescent="0.2">
      <c r="B369" s="6"/>
      <c r="C369" s="6"/>
      <c r="D369" s="2"/>
      <c r="E369" s="2"/>
      <c r="F369" s="2"/>
      <c r="G369" s="2"/>
      <c r="H369" s="2"/>
      <c r="I369" s="2"/>
    </row>
    <row r="370" spans="2:9" x14ac:dyDescent="0.2">
      <c r="B370" s="6"/>
      <c r="C370" s="6"/>
      <c r="D370" s="2"/>
      <c r="E370" s="2"/>
      <c r="F370" s="2"/>
      <c r="G370" s="2"/>
      <c r="H370" s="2"/>
      <c r="I370" s="2"/>
    </row>
    <row r="371" spans="2:9" x14ac:dyDescent="0.2">
      <c r="B371" s="6"/>
      <c r="C371" s="6"/>
      <c r="D371" s="2"/>
      <c r="E371" s="2"/>
      <c r="F371" s="2"/>
      <c r="G371" s="2"/>
      <c r="H371" s="2"/>
      <c r="I371" s="2"/>
    </row>
    <row r="372" spans="2:9" x14ac:dyDescent="0.2">
      <c r="B372" s="6"/>
      <c r="C372" s="6"/>
      <c r="D372" s="2"/>
      <c r="E372" s="2"/>
      <c r="F372" s="2"/>
      <c r="G372" s="2"/>
      <c r="H372" s="2"/>
      <c r="I372" s="2"/>
    </row>
    <row r="373" spans="2:9" x14ac:dyDescent="0.2">
      <c r="B373" s="6"/>
      <c r="C373" s="6"/>
      <c r="D373" s="2"/>
      <c r="E373" s="2"/>
      <c r="F373" s="2"/>
      <c r="G373" s="2"/>
      <c r="H373" s="2"/>
      <c r="I373" s="2"/>
    </row>
    <row r="374" spans="2:9" x14ac:dyDescent="0.2">
      <c r="B374" s="6"/>
      <c r="C374" s="6"/>
      <c r="D374" s="2"/>
      <c r="E374" s="2"/>
      <c r="F374" s="2"/>
      <c r="G374" s="2"/>
      <c r="H374" s="2"/>
      <c r="I374" s="2"/>
    </row>
    <row r="375" spans="2:9" x14ac:dyDescent="0.2">
      <c r="B375" s="6"/>
      <c r="C375" s="6"/>
      <c r="D375" s="2"/>
      <c r="E375" s="2"/>
      <c r="F375" s="2"/>
      <c r="G375" s="2"/>
      <c r="H375" s="2"/>
      <c r="I375" s="2"/>
    </row>
    <row r="376" spans="2:9" x14ac:dyDescent="0.2">
      <c r="B376" s="6"/>
      <c r="C376" s="6"/>
      <c r="D376" s="2"/>
      <c r="E376" s="2"/>
      <c r="F376" s="2"/>
      <c r="G376" s="2"/>
      <c r="H376" s="2"/>
      <c r="I376" s="2"/>
    </row>
    <row r="377" spans="2:9" x14ac:dyDescent="0.2">
      <c r="B377" s="6"/>
      <c r="C377" s="6"/>
      <c r="D377" s="2"/>
      <c r="E377" s="2"/>
      <c r="F377" s="2"/>
      <c r="G377" s="2"/>
      <c r="H377" s="2"/>
      <c r="I377" s="2"/>
    </row>
    <row r="378" spans="2:9" x14ac:dyDescent="0.2">
      <c r="B378" s="6"/>
      <c r="C378" s="6"/>
      <c r="D378" s="2"/>
      <c r="E378" s="2"/>
      <c r="F378" s="2"/>
      <c r="G378" s="2"/>
      <c r="H378" s="2"/>
      <c r="I378" s="2"/>
    </row>
    <row r="379" spans="2:9" x14ac:dyDescent="0.2">
      <c r="B379" s="6"/>
      <c r="C379" s="6"/>
      <c r="D379" s="2"/>
      <c r="E379" s="2"/>
      <c r="F379" s="2"/>
      <c r="G379" s="2"/>
      <c r="H379" s="2"/>
      <c r="I379" s="2"/>
    </row>
    <row r="380" spans="2:9" x14ac:dyDescent="0.2">
      <c r="B380" s="6"/>
      <c r="C380" s="6"/>
      <c r="D380" s="2"/>
      <c r="E380" s="2"/>
      <c r="F380" s="2"/>
      <c r="G380" s="2"/>
      <c r="H380" s="2"/>
      <c r="I380" s="2"/>
    </row>
    <row r="381" spans="2:9" x14ac:dyDescent="0.2">
      <c r="B381" s="6"/>
      <c r="C381" s="6"/>
      <c r="D381" s="2"/>
      <c r="E381" s="2"/>
      <c r="F381" s="2"/>
      <c r="G381" s="2"/>
      <c r="H381" s="2"/>
      <c r="I381" s="2"/>
    </row>
    <row r="382" spans="2:9" x14ac:dyDescent="0.2">
      <c r="B382" s="6"/>
      <c r="C382" s="6"/>
      <c r="D382" s="2"/>
      <c r="E382" s="2"/>
      <c r="F382" s="2"/>
      <c r="G382" s="2"/>
      <c r="H382" s="2"/>
      <c r="I382" s="2"/>
    </row>
    <row r="383" spans="2:9" x14ac:dyDescent="0.2">
      <c r="B383" s="6"/>
      <c r="C383" s="6"/>
      <c r="D383" s="2"/>
      <c r="E383" s="2"/>
      <c r="F383" s="2"/>
      <c r="G383" s="2"/>
      <c r="H383" s="2"/>
      <c r="I383" s="2"/>
    </row>
    <row r="384" spans="2:9" x14ac:dyDescent="0.2">
      <c r="B384" s="6"/>
      <c r="C384" s="6"/>
      <c r="D384" s="2"/>
    </row>
    <row r="385" spans="2:3" x14ac:dyDescent="0.2">
      <c r="B385" s="6"/>
      <c r="C385" s="6"/>
    </row>
    <row r="386" spans="2:3" x14ac:dyDescent="0.2">
      <c r="B386" s="6"/>
      <c r="C386" s="6"/>
    </row>
    <row r="387" spans="2:3" x14ac:dyDescent="0.2">
      <c r="B387" s="6"/>
      <c r="C387" s="6"/>
    </row>
    <row r="388" spans="2:3" x14ac:dyDescent="0.2">
      <c r="B388" s="6"/>
      <c r="C388" s="6"/>
    </row>
    <row r="389" spans="2:3" x14ac:dyDescent="0.2">
      <c r="B389" s="6"/>
      <c r="C389" s="6"/>
    </row>
    <row r="390" spans="2:3" x14ac:dyDescent="0.2">
      <c r="B390" s="6"/>
      <c r="C390" s="6"/>
    </row>
    <row r="391" spans="2:3" x14ac:dyDescent="0.2">
      <c r="B391" s="6"/>
      <c r="C391" s="6"/>
    </row>
    <row r="392" spans="2:3" x14ac:dyDescent="0.2">
      <c r="B392" s="6"/>
      <c r="C392" s="6"/>
    </row>
    <row r="393" spans="2:3" x14ac:dyDescent="0.2">
      <c r="B393" s="6"/>
      <c r="C393" s="6"/>
    </row>
    <row r="394" spans="2:3" x14ac:dyDescent="0.2">
      <c r="B394" s="6"/>
      <c r="C394" s="6"/>
    </row>
    <row r="395" spans="2:3" x14ac:dyDescent="0.2">
      <c r="B395" s="6"/>
      <c r="C395" s="6"/>
    </row>
    <row r="396" spans="2:3" x14ac:dyDescent="0.2">
      <c r="B396" s="6"/>
      <c r="C396" s="6"/>
    </row>
    <row r="397" spans="2:3" x14ac:dyDescent="0.2">
      <c r="B397" s="6"/>
      <c r="C397" s="6"/>
    </row>
    <row r="398" spans="2:3" x14ac:dyDescent="0.2">
      <c r="B398" s="6"/>
      <c r="C398" s="6"/>
    </row>
    <row r="399" spans="2:3" x14ac:dyDescent="0.2">
      <c r="B399" s="6"/>
      <c r="C399" s="6"/>
    </row>
    <row r="400" spans="2:3" x14ac:dyDescent="0.2">
      <c r="B400" s="6"/>
      <c r="C400" s="6"/>
    </row>
    <row r="401" spans="2:3" x14ac:dyDescent="0.2">
      <c r="B401" s="6"/>
      <c r="C401" s="6"/>
    </row>
    <row r="402" spans="2:3" x14ac:dyDescent="0.2">
      <c r="B402" s="6"/>
      <c r="C402" s="6"/>
    </row>
    <row r="403" spans="2:3" x14ac:dyDescent="0.2">
      <c r="B403" s="6"/>
      <c r="C403" s="6"/>
    </row>
    <row r="404" spans="2:3" x14ac:dyDescent="0.2">
      <c r="B404" s="6"/>
      <c r="C404" s="6"/>
    </row>
    <row r="405" spans="2:3" x14ac:dyDescent="0.2">
      <c r="B405" s="6"/>
      <c r="C405" s="6"/>
    </row>
    <row r="406" spans="2:3" x14ac:dyDescent="0.2">
      <c r="B406" s="6"/>
      <c r="C406" s="6"/>
    </row>
    <row r="407" spans="2:3" x14ac:dyDescent="0.2">
      <c r="B407" s="6"/>
      <c r="C407" s="6"/>
    </row>
    <row r="408" spans="2:3" x14ac:dyDescent="0.2">
      <c r="B408" s="6"/>
      <c r="C408" s="6"/>
    </row>
    <row r="409" spans="2:3" x14ac:dyDescent="0.2">
      <c r="B409" s="6"/>
      <c r="C409" s="6"/>
    </row>
    <row r="410" spans="2:3" x14ac:dyDescent="0.2">
      <c r="B410" s="6"/>
      <c r="C410" s="6"/>
    </row>
    <row r="411" spans="2:3" x14ac:dyDescent="0.2">
      <c r="B411" s="6"/>
      <c r="C411" s="6"/>
    </row>
    <row r="412" spans="2:3" x14ac:dyDescent="0.2">
      <c r="B412" s="6"/>
      <c r="C412" s="6"/>
    </row>
    <row r="413" spans="2:3" x14ac:dyDescent="0.2">
      <c r="B413" s="6"/>
      <c r="C413" s="6"/>
    </row>
    <row r="414" spans="2:3" x14ac:dyDescent="0.2">
      <c r="B414" s="6"/>
      <c r="C414" s="6"/>
    </row>
    <row r="415" spans="2:3" x14ac:dyDescent="0.2">
      <c r="B415" s="6"/>
      <c r="C415" s="6"/>
    </row>
    <row r="416" spans="2:3" x14ac:dyDescent="0.2">
      <c r="B416" s="6"/>
      <c r="C416" s="6"/>
    </row>
    <row r="417" spans="2:3" x14ac:dyDescent="0.2">
      <c r="B417" s="6"/>
      <c r="C417" s="6"/>
    </row>
    <row r="418" spans="2:3" x14ac:dyDescent="0.2">
      <c r="B418" s="6"/>
      <c r="C418" s="6"/>
    </row>
    <row r="419" spans="2:3" x14ac:dyDescent="0.2">
      <c r="B419" s="6"/>
      <c r="C419" s="6"/>
    </row>
    <row r="420" spans="2:3" x14ac:dyDescent="0.2">
      <c r="B420" s="6"/>
      <c r="C420" s="6"/>
    </row>
    <row r="421" spans="2:3" x14ac:dyDescent="0.2">
      <c r="B421" s="6"/>
      <c r="C421" s="6"/>
    </row>
    <row r="422" spans="2:3" x14ac:dyDescent="0.2">
      <c r="B422" s="6"/>
      <c r="C422" s="6"/>
    </row>
    <row r="423" spans="2:3" x14ac:dyDescent="0.2">
      <c r="B423" s="6"/>
      <c r="C423" s="6"/>
    </row>
    <row r="424" spans="2:3" x14ac:dyDescent="0.2">
      <c r="B424" s="6"/>
      <c r="C424" s="6"/>
    </row>
    <row r="425" spans="2:3" x14ac:dyDescent="0.2">
      <c r="B425" s="6"/>
      <c r="C425" s="6"/>
    </row>
    <row r="426" spans="2:3" x14ac:dyDescent="0.2">
      <c r="B426" s="6"/>
      <c r="C426" s="6"/>
    </row>
    <row r="427" spans="2:3" x14ac:dyDescent="0.2">
      <c r="B427" s="6"/>
      <c r="C427" s="6"/>
    </row>
    <row r="428" spans="2:3" x14ac:dyDescent="0.2">
      <c r="B428" s="6"/>
      <c r="C428" s="6"/>
    </row>
    <row r="429" spans="2:3" x14ac:dyDescent="0.2">
      <c r="B429" s="6"/>
      <c r="C429" s="6"/>
    </row>
    <row r="430" spans="2:3" x14ac:dyDescent="0.2">
      <c r="B430" s="6"/>
      <c r="C430" s="6"/>
    </row>
    <row r="431" spans="2:3" x14ac:dyDescent="0.2">
      <c r="B431" s="6"/>
      <c r="C431" s="6"/>
    </row>
    <row r="432" spans="2:3" x14ac:dyDescent="0.2">
      <c r="B432" s="6"/>
      <c r="C432" s="6"/>
    </row>
    <row r="433" spans="2:3" x14ac:dyDescent="0.2">
      <c r="B433" s="6"/>
      <c r="C433" s="6"/>
    </row>
    <row r="434" spans="2:3" x14ac:dyDescent="0.2">
      <c r="B434" s="6"/>
      <c r="C434" s="6"/>
    </row>
    <row r="435" spans="2:3" x14ac:dyDescent="0.2">
      <c r="B435" s="6"/>
      <c r="C435" s="6"/>
    </row>
    <row r="436" spans="2:3" x14ac:dyDescent="0.2">
      <c r="B436" s="6"/>
      <c r="C436" s="6"/>
    </row>
    <row r="437" spans="2:3" x14ac:dyDescent="0.2">
      <c r="B437" s="6"/>
      <c r="C437" s="6"/>
    </row>
    <row r="438" spans="2:3" x14ac:dyDescent="0.2">
      <c r="B438" s="6"/>
      <c r="C438" s="6"/>
    </row>
    <row r="439" spans="2:3" x14ac:dyDescent="0.2">
      <c r="B439" s="6"/>
      <c r="C439" s="6"/>
    </row>
    <row r="440" spans="2:3" x14ac:dyDescent="0.2">
      <c r="B440" s="6"/>
      <c r="C440" s="6"/>
    </row>
    <row r="441" spans="2:3" x14ac:dyDescent="0.2">
      <c r="B441" s="6"/>
      <c r="C441" s="6"/>
    </row>
    <row r="442" spans="2:3" x14ac:dyDescent="0.2">
      <c r="B442" s="6"/>
      <c r="C442" s="6"/>
    </row>
    <row r="443" spans="2:3" x14ac:dyDescent="0.2">
      <c r="B443" s="6"/>
      <c r="C443" s="6"/>
    </row>
    <row r="444" spans="2:3" x14ac:dyDescent="0.2">
      <c r="B444" s="6"/>
      <c r="C444" s="6"/>
    </row>
    <row r="445" spans="2:3" x14ac:dyDescent="0.2">
      <c r="B445" s="6"/>
      <c r="C445" s="6"/>
    </row>
    <row r="446" spans="2:3" x14ac:dyDescent="0.2">
      <c r="B446" s="6"/>
      <c r="C446" s="6"/>
    </row>
    <row r="447" spans="2:3" x14ac:dyDescent="0.2">
      <c r="B447" s="6"/>
      <c r="C447" s="6"/>
    </row>
    <row r="448" spans="2:3" x14ac:dyDescent="0.2">
      <c r="B448" s="6"/>
      <c r="C448" s="6"/>
    </row>
    <row r="449" spans="2:3" x14ac:dyDescent="0.2">
      <c r="B449" s="6"/>
      <c r="C449" s="6"/>
    </row>
    <row r="450" spans="2:3" x14ac:dyDescent="0.2">
      <c r="B450" s="6"/>
      <c r="C450" s="6"/>
    </row>
    <row r="451" spans="2:3" x14ac:dyDescent="0.2">
      <c r="B451" s="6"/>
      <c r="C451" s="6"/>
    </row>
    <row r="452" spans="2:3" x14ac:dyDescent="0.2">
      <c r="B452" s="6"/>
      <c r="C452" s="6"/>
    </row>
    <row r="453" spans="2:3" x14ac:dyDescent="0.2">
      <c r="B453" s="6"/>
      <c r="C453" s="6"/>
    </row>
    <row r="454" spans="2:3" x14ac:dyDescent="0.2">
      <c r="B454" s="6"/>
      <c r="C454" s="6"/>
    </row>
    <row r="455" spans="2:3" x14ac:dyDescent="0.2">
      <c r="B455" s="6"/>
      <c r="C455" s="6"/>
    </row>
    <row r="456" spans="2:3" x14ac:dyDescent="0.2">
      <c r="B456" s="6"/>
      <c r="C456" s="6"/>
    </row>
    <row r="457" spans="2:3" x14ac:dyDescent="0.2">
      <c r="B457" s="6"/>
      <c r="C457" s="6"/>
    </row>
    <row r="458" spans="2:3" x14ac:dyDescent="0.2">
      <c r="B458" s="6"/>
      <c r="C458" s="6"/>
    </row>
    <row r="459" spans="2:3" x14ac:dyDescent="0.2">
      <c r="B459" s="6"/>
      <c r="C459" s="6"/>
    </row>
    <row r="460" spans="2:3" x14ac:dyDescent="0.2">
      <c r="B460" s="6"/>
      <c r="C460" s="6"/>
    </row>
    <row r="461" spans="2:3" x14ac:dyDescent="0.2">
      <c r="B461" s="6"/>
      <c r="C461" s="6"/>
    </row>
    <row r="462" spans="2:3" x14ac:dyDescent="0.2">
      <c r="B462" s="6"/>
      <c r="C462" s="6"/>
    </row>
    <row r="463" spans="2:3" x14ac:dyDescent="0.2">
      <c r="B463" s="6"/>
      <c r="C463" s="6"/>
    </row>
    <row r="464" spans="2:3" x14ac:dyDescent="0.2">
      <c r="B464" s="6"/>
      <c r="C464" s="6"/>
    </row>
    <row r="465" spans="2:3" x14ac:dyDescent="0.2">
      <c r="B465" s="6"/>
      <c r="C465" s="6"/>
    </row>
    <row r="466" spans="2:3" x14ac:dyDescent="0.2">
      <c r="B466" s="6"/>
      <c r="C466" s="6"/>
    </row>
    <row r="467" spans="2:3" x14ac:dyDescent="0.2">
      <c r="B467" s="6"/>
      <c r="C467" s="6"/>
    </row>
    <row r="468" spans="2:3" x14ac:dyDescent="0.2">
      <c r="B468" s="6"/>
      <c r="C468" s="6"/>
    </row>
    <row r="469" spans="2:3" x14ac:dyDescent="0.2">
      <c r="B469" s="6"/>
      <c r="C469" s="6"/>
    </row>
    <row r="470" spans="2:3" x14ac:dyDescent="0.2">
      <c r="B470" s="6"/>
      <c r="C470" s="6"/>
    </row>
    <row r="471" spans="2:3" x14ac:dyDescent="0.2">
      <c r="B471" s="6"/>
      <c r="C471" s="6"/>
    </row>
    <row r="472" spans="2:3" x14ac:dyDescent="0.2">
      <c r="B472" s="6"/>
      <c r="C472" s="6"/>
    </row>
    <row r="473" spans="2:3" x14ac:dyDescent="0.2">
      <c r="B473" s="6"/>
      <c r="C473" s="6"/>
    </row>
    <row r="474" spans="2:3" x14ac:dyDescent="0.2">
      <c r="B474" s="6"/>
      <c r="C474" s="6"/>
    </row>
    <row r="475" spans="2:3" x14ac:dyDescent="0.2">
      <c r="B475" s="6"/>
      <c r="C475" s="6"/>
    </row>
    <row r="476" spans="2:3" x14ac:dyDescent="0.2">
      <c r="B476" s="6"/>
      <c r="C476" s="6"/>
    </row>
    <row r="477" spans="2:3" x14ac:dyDescent="0.2">
      <c r="B477" s="6"/>
      <c r="C477" s="6"/>
    </row>
    <row r="478" spans="2:3" x14ac:dyDescent="0.2">
      <c r="B478" s="6"/>
      <c r="C478" s="6"/>
    </row>
    <row r="479" spans="2:3" x14ac:dyDescent="0.2">
      <c r="B479" s="6"/>
      <c r="C479" s="6"/>
    </row>
    <row r="480" spans="2:3" x14ac:dyDescent="0.2">
      <c r="B480" s="6"/>
      <c r="C480" s="6"/>
    </row>
    <row r="481" spans="2:3" x14ac:dyDescent="0.2">
      <c r="B481" s="6"/>
      <c r="C481" s="6"/>
    </row>
    <row r="482" spans="2:3" x14ac:dyDescent="0.2">
      <c r="B482" s="6"/>
      <c r="C482" s="6"/>
    </row>
    <row r="483" spans="2:3" x14ac:dyDescent="0.2">
      <c r="B483" s="6"/>
      <c r="C483" s="6"/>
    </row>
    <row r="484" spans="2:3" x14ac:dyDescent="0.2">
      <c r="B484" s="6"/>
      <c r="C484" s="6"/>
    </row>
    <row r="485" spans="2:3" x14ac:dyDescent="0.2">
      <c r="B485" s="6"/>
      <c r="C485" s="6"/>
    </row>
    <row r="486" spans="2:3" x14ac:dyDescent="0.2">
      <c r="B486" s="6"/>
      <c r="C486" s="6"/>
    </row>
    <row r="487" spans="2:3" x14ac:dyDescent="0.2">
      <c r="B487" s="6"/>
      <c r="C487" s="6"/>
    </row>
    <row r="488" spans="2:3" x14ac:dyDescent="0.2">
      <c r="B488" s="6"/>
      <c r="C488" s="6"/>
    </row>
    <row r="489" spans="2:3" x14ac:dyDescent="0.2">
      <c r="B489" s="6"/>
      <c r="C489" s="6"/>
    </row>
    <row r="490" spans="2:3" x14ac:dyDescent="0.2">
      <c r="B490" s="6"/>
      <c r="C490" s="6"/>
    </row>
    <row r="491" spans="2:3" x14ac:dyDescent="0.2">
      <c r="B491" s="6"/>
      <c r="C491" s="6"/>
    </row>
    <row r="492" spans="2:3" x14ac:dyDescent="0.2">
      <c r="B492" s="6"/>
      <c r="C492" s="6"/>
    </row>
    <row r="493" spans="2:3" x14ac:dyDescent="0.2">
      <c r="B493" s="6"/>
      <c r="C493" s="6"/>
    </row>
    <row r="494" spans="2:3" x14ac:dyDescent="0.2">
      <c r="B494" s="6"/>
      <c r="C494" s="6"/>
    </row>
    <row r="495" spans="2:3" x14ac:dyDescent="0.2">
      <c r="B495" s="6"/>
      <c r="C495" s="6"/>
    </row>
    <row r="496" spans="2:3" x14ac:dyDescent="0.2">
      <c r="B496" s="6"/>
      <c r="C496" s="6"/>
    </row>
    <row r="497" spans="2:3" x14ac:dyDescent="0.2">
      <c r="B497" s="6"/>
      <c r="C497" s="6"/>
    </row>
    <row r="498" spans="2:3" x14ac:dyDescent="0.2">
      <c r="B498" s="6"/>
      <c r="C498" s="6"/>
    </row>
    <row r="499" spans="2:3" x14ac:dyDescent="0.2">
      <c r="B499" s="6"/>
      <c r="C499" s="6"/>
    </row>
    <row r="500" spans="2:3" x14ac:dyDescent="0.2">
      <c r="B500" s="6"/>
      <c r="C500" s="6"/>
    </row>
    <row r="501" spans="2:3" x14ac:dyDescent="0.2">
      <c r="B501" s="6"/>
      <c r="C501" s="6"/>
    </row>
    <row r="502" spans="2:3" x14ac:dyDescent="0.2">
      <c r="B502" s="6"/>
      <c r="C502" s="6"/>
    </row>
    <row r="503" spans="2:3" x14ac:dyDescent="0.2">
      <c r="B503" s="6"/>
      <c r="C503" s="6"/>
    </row>
    <row r="504" spans="2:3" x14ac:dyDescent="0.2">
      <c r="B504" s="6"/>
      <c r="C504" s="6"/>
    </row>
    <row r="505" spans="2:3" x14ac:dyDescent="0.2">
      <c r="B505" s="6"/>
      <c r="C505" s="6"/>
    </row>
    <row r="506" spans="2:3" x14ac:dyDescent="0.2">
      <c r="B506" s="6"/>
      <c r="C506" s="6"/>
    </row>
    <row r="507" spans="2:3" x14ac:dyDescent="0.2">
      <c r="B507" s="6"/>
      <c r="C507" s="6"/>
    </row>
    <row r="508" spans="2:3" x14ac:dyDescent="0.2">
      <c r="B508" s="6"/>
      <c r="C508" s="6"/>
    </row>
    <row r="509" spans="2:3" x14ac:dyDescent="0.2">
      <c r="B509" s="6"/>
      <c r="C509" s="6"/>
    </row>
    <row r="510" spans="2:3" x14ac:dyDescent="0.2">
      <c r="B510" s="6"/>
      <c r="C510" s="6"/>
    </row>
    <row r="511" spans="2:3" x14ac:dyDescent="0.2">
      <c r="B511" s="6"/>
      <c r="C511" s="6"/>
    </row>
    <row r="512" spans="2:3" x14ac:dyDescent="0.2">
      <c r="B512" s="6"/>
      <c r="C512" s="6"/>
    </row>
    <row r="513" spans="2:3" x14ac:dyDescent="0.2">
      <c r="B513" s="6"/>
      <c r="C513" s="6"/>
    </row>
    <row r="514" spans="2:3" x14ac:dyDescent="0.2">
      <c r="B514" s="6"/>
      <c r="C514" s="6"/>
    </row>
    <row r="515" spans="2:3" x14ac:dyDescent="0.2">
      <c r="B515" s="6"/>
      <c r="C515" s="6"/>
    </row>
    <row r="516" spans="2:3" x14ac:dyDescent="0.2">
      <c r="B516" s="6"/>
      <c r="C516" s="6"/>
    </row>
    <row r="517" spans="2:3" x14ac:dyDescent="0.2">
      <c r="B517" s="6"/>
      <c r="C517" s="6"/>
    </row>
    <row r="518" spans="2:3" x14ac:dyDescent="0.2">
      <c r="B518" s="6"/>
      <c r="C518" s="6"/>
    </row>
    <row r="519" spans="2:3" x14ac:dyDescent="0.2">
      <c r="B519" s="6"/>
      <c r="C519" s="6"/>
    </row>
    <row r="520" spans="2:3" x14ac:dyDescent="0.2">
      <c r="B520" s="6"/>
      <c r="C520" s="6"/>
    </row>
    <row r="521" spans="2:3" x14ac:dyDescent="0.2">
      <c r="B521" s="6"/>
      <c r="C521" s="6"/>
    </row>
    <row r="522" spans="2:3" x14ac:dyDescent="0.2">
      <c r="B522" s="6"/>
      <c r="C522" s="6"/>
    </row>
    <row r="523" spans="2:3" x14ac:dyDescent="0.2">
      <c r="B523" s="6"/>
      <c r="C523" s="6"/>
    </row>
    <row r="524" spans="2:3" x14ac:dyDescent="0.2">
      <c r="B524" s="6"/>
      <c r="C524" s="6"/>
    </row>
    <row r="525" spans="2:3" x14ac:dyDescent="0.2">
      <c r="B525" s="6"/>
      <c r="C525" s="6"/>
    </row>
    <row r="526" spans="2:3" x14ac:dyDescent="0.2">
      <c r="B526" s="6"/>
      <c r="C526" s="6"/>
    </row>
    <row r="527" spans="2:3" x14ac:dyDescent="0.2">
      <c r="B527" s="6"/>
      <c r="C527" s="6"/>
    </row>
    <row r="528" spans="2:3" x14ac:dyDescent="0.2">
      <c r="B528" s="6"/>
      <c r="C528" s="6"/>
    </row>
    <row r="529" spans="2:3" x14ac:dyDescent="0.2">
      <c r="B529" s="6"/>
      <c r="C529" s="6"/>
    </row>
    <row r="530" spans="2:3" x14ac:dyDescent="0.2">
      <c r="B530" s="6"/>
      <c r="C530" s="6"/>
    </row>
    <row r="531" spans="2:3" x14ac:dyDescent="0.2">
      <c r="B531" s="6"/>
      <c r="C531" s="6"/>
    </row>
    <row r="532" spans="2:3" x14ac:dyDescent="0.2">
      <c r="B532" s="6"/>
      <c r="C532" s="6"/>
    </row>
    <row r="533" spans="2:3" x14ac:dyDescent="0.2">
      <c r="B533" s="6"/>
      <c r="C533" s="6"/>
    </row>
    <row r="534" spans="2:3" x14ac:dyDescent="0.2">
      <c r="B534" s="6"/>
      <c r="C534" s="6"/>
    </row>
    <row r="535" spans="2:3" x14ac:dyDescent="0.2">
      <c r="B535" s="6"/>
      <c r="C535" s="6"/>
    </row>
    <row r="536" spans="2:3" x14ac:dyDescent="0.2">
      <c r="B536" s="6"/>
      <c r="C536" s="6"/>
    </row>
    <row r="537" spans="2:3" x14ac:dyDescent="0.2">
      <c r="B537" s="6"/>
      <c r="C537" s="6"/>
    </row>
    <row r="538" spans="2:3" x14ac:dyDescent="0.2">
      <c r="B538" s="6"/>
      <c r="C538" s="6"/>
    </row>
    <row r="539" spans="2:3" x14ac:dyDescent="0.2">
      <c r="B539" s="6"/>
      <c r="C539" s="6"/>
    </row>
    <row r="540" spans="2:3" x14ac:dyDescent="0.2">
      <c r="B540" s="6"/>
      <c r="C540" s="6"/>
    </row>
    <row r="541" spans="2:3" x14ac:dyDescent="0.2">
      <c r="B541" s="6"/>
      <c r="C541" s="6"/>
    </row>
    <row r="542" spans="2:3" x14ac:dyDescent="0.2">
      <c r="B542" s="6"/>
      <c r="C542" s="6"/>
    </row>
    <row r="543" spans="2:3" x14ac:dyDescent="0.2">
      <c r="B543" s="6"/>
      <c r="C543" s="6"/>
    </row>
    <row r="544" spans="2:3" x14ac:dyDescent="0.2">
      <c r="B544" s="6"/>
      <c r="C544" s="6"/>
    </row>
    <row r="545" spans="2:3" x14ac:dyDescent="0.2">
      <c r="B545" s="6"/>
      <c r="C545" s="6"/>
    </row>
    <row r="546" spans="2:3" x14ac:dyDescent="0.2">
      <c r="B546" s="6"/>
      <c r="C546" s="6"/>
    </row>
    <row r="547" spans="2:3" x14ac:dyDescent="0.2">
      <c r="B547" s="6"/>
      <c r="C547" s="6"/>
    </row>
    <row r="548" spans="2:3" x14ac:dyDescent="0.2">
      <c r="B548" s="6"/>
      <c r="C548" s="6"/>
    </row>
    <row r="549" spans="2:3" x14ac:dyDescent="0.2">
      <c r="B549" s="6"/>
      <c r="C549" s="6"/>
    </row>
    <row r="550" spans="2:3" x14ac:dyDescent="0.2">
      <c r="B550" s="6"/>
      <c r="C550" s="6"/>
    </row>
    <row r="551" spans="2:3" x14ac:dyDescent="0.2">
      <c r="B551" s="6"/>
      <c r="C551" s="6"/>
    </row>
    <row r="552" spans="2:3" x14ac:dyDescent="0.2">
      <c r="B552" s="6"/>
      <c r="C552" s="6"/>
    </row>
    <row r="553" spans="2:3" x14ac:dyDescent="0.2">
      <c r="B553" s="6"/>
      <c r="C553" s="6"/>
    </row>
    <row r="554" spans="2:3" x14ac:dyDescent="0.2">
      <c r="B554" s="6"/>
      <c r="C554" s="6"/>
    </row>
    <row r="555" spans="2:3" x14ac:dyDescent="0.2">
      <c r="B555" s="6"/>
      <c r="C555" s="6"/>
    </row>
    <row r="556" spans="2:3" x14ac:dyDescent="0.2">
      <c r="B556" s="6"/>
      <c r="C556" s="6"/>
    </row>
    <row r="557" spans="2:3" x14ac:dyDescent="0.2">
      <c r="B557" s="6"/>
      <c r="C557" s="6"/>
    </row>
    <row r="558" spans="2:3" x14ac:dyDescent="0.2">
      <c r="B558" s="6"/>
      <c r="C558" s="6"/>
    </row>
    <row r="559" spans="2:3" x14ac:dyDescent="0.2">
      <c r="B559" s="6"/>
      <c r="C559" s="6"/>
    </row>
    <row r="560" spans="2:3" x14ac:dyDescent="0.2">
      <c r="B560" s="6"/>
      <c r="C560" s="6"/>
    </row>
    <row r="561" spans="2:3" x14ac:dyDescent="0.2">
      <c r="B561" s="6"/>
      <c r="C561" s="6"/>
    </row>
    <row r="562" spans="2:3" x14ac:dyDescent="0.2">
      <c r="B562" s="6"/>
      <c r="C562" s="6"/>
    </row>
    <row r="563" spans="2:3" x14ac:dyDescent="0.2">
      <c r="B563" s="6"/>
      <c r="C563" s="6"/>
    </row>
    <row r="564" spans="2:3" x14ac:dyDescent="0.2">
      <c r="B564" s="6"/>
      <c r="C564" s="6"/>
    </row>
    <row r="565" spans="2:3" x14ac:dyDescent="0.2">
      <c r="B565" s="6"/>
      <c r="C565" s="6"/>
    </row>
    <row r="566" spans="2:3" x14ac:dyDescent="0.2">
      <c r="B566" s="6"/>
      <c r="C566" s="6"/>
    </row>
    <row r="567" spans="2:3" x14ac:dyDescent="0.2">
      <c r="B567" s="6"/>
      <c r="C567" s="6"/>
    </row>
    <row r="568" spans="2:3" x14ac:dyDescent="0.2">
      <c r="B568" s="6"/>
      <c r="C568" s="6"/>
    </row>
    <row r="569" spans="2:3" x14ac:dyDescent="0.2">
      <c r="B569" s="6"/>
      <c r="C569" s="6"/>
    </row>
    <row r="570" spans="2:3" x14ac:dyDescent="0.2">
      <c r="B570" s="6"/>
      <c r="C570" s="6"/>
    </row>
    <row r="571" spans="2:3" x14ac:dyDescent="0.2">
      <c r="B571" s="6"/>
      <c r="C571" s="6"/>
    </row>
    <row r="572" spans="2:3" x14ac:dyDescent="0.2">
      <c r="B572" s="6"/>
      <c r="C572" s="6"/>
    </row>
    <row r="573" spans="2:3" x14ac:dyDescent="0.2">
      <c r="B573" s="6"/>
      <c r="C573" s="6"/>
    </row>
    <row r="574" spans="2:3" x14ac:dyDescent="0.2">
      <c r="B574" s="6"/>
      <c r="C574" s="6"/>
    </row>
    <row r="575" spans="2:3" x14ac:dyDescent="0.2">
      <c r="B575" s="6"/>
      <c r="C575" s="6"/>
    </row>
    <row r="576" spans="2:3" x14ac:dyDescent="0.2">
      <c r="B576" s="6"/>
      <c r="C576" s="6"/>
    </row>
    <row r="577" spans="2:3" x14ac:dyDescent="0.2">
      <c r="B577" s="6"/>
      <c r="C577" s="6"/>
    </row>
    <row r="578" spans="2:3" x14ac:dyDescent="0.2">
      <c r="B578" s="6"/>
      <c r="C578" s="6"/>
    </row>
    <row r="579" spans="2:3" x14ac:dyDescent="0.2">
      <c r="B579" s="6"/>
      <c r="C579" s="6"/>
    </row>
    <row r="580" spans="2:3" x14ac:dyDescent="0.2">
      <c r="B580" s="6"/>
      <c r="C580" s="6"/>
    </row>
    <row r="581" spans="2:3" x14ac:dyDescent="0.2">
      <c r="B581" s="6"/>
      <c r="C581" s="6"/>
    </row>
    <row r="582" spans="2:3" x14ac:dyDescent="0.2">
      <c r="B582" s="6"/>
      <c r="C582" s="6"/>
    </row>
    <row r="583" spans="2:3" x14ac:dyDescent="0.2">
      <c r="B583" s="6"/>
      <c r="C583" s="6"/>
    </row>
    <row r="584" spans="2:3" x14ac:dyDescent="0.2">
      <c r="B584" s="6"/>
      <c r="C584" s="6"/>
    </row>
    <row r="585" spans="2:3" x14ac:dyDescent="0.2">
      <c r="B585" s="6"/>
      <c r="C585" s="6"/>
    </row>
    <row r="586" spans="2:3" x14ac:dyDescent="0.2">
      <c r="B586" s="6"/>
      <c r="C586" s="6"/>
    </row>
    <row r="587" spans="2:3" x14ac:dyDescent="0.2">
      <c r="B587" s="6"/>
      <c r="C587" s="6"/>
    </row>
    <row r="588" spans="2:3" x14ac:dyDescent="0.2">
      <c r="B588" s="6"/>
      <c r="C588" s="6"/>
    </row>
    <row r="589" spans="2:3" x14ac:dyDescent="0.2">
      <c r="B589" s="6"/>
      <c r="C589" s="6"/>
    </row>
    <row r="590" spans="2:3" x14ac:dyDescent="0.2">
      <c r="B590" s="6"/>
      <c r="C590" s="6"/>
    </row>
    <row r="591" spans="2:3" x14ac:dyDescent="0.2">
      <c r="B591" s="6"/>
      <c r="C591" s="6"/>
    </row>
    <row r="592" spans="2:3" x14ac:dyDescent="0.2">
      <c r="B592" s="6"/>
      <c r="C592" s="6"/>
    </row>
    <row r="593" spans="2:3" x14ac:dyDescent="0.2">
      <c r="B593" s="6"/>
      <c r="C593" s="6"/>
    </row>
    <row r="594" spans="2:3" x14ac:dyDescent="0.2">
      <c r="B594" s="6"/>
      <c r="C594" s="6"/>
    </row>
    <row r="595" spans="2:3" x14ac:dyDescent="0.2">
      <c r="B595" s="6"/>
      <c r="C595" s="6"/>
    </row>
    <row r="596" spans="2:3" x14ac:dyDescent="0.2">
      <c r="B596" s="6"/>
      <c r="C596" s="6"/>
    </row>
    <row r="597" spans="2:3" x14ac:dyDescent="0.2">
      <c r="B597" s="6"/>
      <c r="C597" s="6"/>
    </row>
    <row r="598" spans="2:3" x14ac:dyDescent="0.2">
      <c r="B598" s="6"/>
      <c r="C598" s="6"/>
    </row>
    <row r="599" spans="2:3" x14ac:dyDescent="0.2">
      <c r="B599" s="6"/>
      <c r="C599" s="6"/>
    </row>
    <row r="600" spans="2:3" x14ac:dyDescent="0.2">
      <c r="B600" s="6"/>
      <c r="C600" s="6"/>
    </row>
    <row r="601" spans="2:3" x14ac:dyDescent="0.2">
      <c r="B601" s="6"/>
      <c r="C601" s="6"/>
    </row>
    <row r="602" spans="2:3" x14ac:dyDescent="0.2">
      <c r="B602" s="6"/>
      <c r="C602" s="6"/>
    </row>
    <row r="603" spans="2:3" x14ac:dyDescent="0.2">
      <c r="B603" s="6"/>
      <c r="C603" s="6"/>
    </row>
    <row r="604" spans="2:3" x14ac:dyDescent="0.2">
      <c r="B604" s="6"/>
      <c r="C604" s="6"/>
    </row>
    <row r="605" spans="2:3" x14ac:dyDescent="0.2">
      <c r="B605" s="6"/>
      <c r="C605" s="6"/>
    </row>
    <row r="606" spans="2:3" x14ac:dyDescent="0.2">
      <c r="B606" s="6"/>
      <c r="C606" s="6"/>
    </row>
    <row r="607" spans="2:3" x14ac:dyDescent="0.2">
      <c r="B607" s="6"/>
      <c r="C607" s="6"/>
    </row>
    <row r="608" spans="2:3" x14ac:dyDescent="0.2">
      <c r="B608" s="6"/>
      <c r="C608" s="6"/>
    </row>
    <row r="609" spans="2:3" x14ac:dyDescent="0.2">
      <c r="B609" s="6"/>
      <c r="C609" s="6"/>
    </row>
    <row r="610" spans="2:3" x14ac:dyDescent="0.2">
      <c r="B610" s="6"/>
      <c r="C610" s="6"/>
    </row>
    <row r="611" spans="2:3" x14ac:dyDescent="0.2">
      <c r="B611" s="6"/>
      <c r="C611" s="6"/>
    </row>
    <row r="612" spans="2:3" x14ac:dyDescent="0.2">
      <c r="B612" s="6"/>
      <c r="C612" s="6"/>
    </row>
    <row r="613" spans="2:3" x14ac:dyDescent="0.2">
      <c r="B613" s="6"/>
      <c r="C613" s="6"/>
    </row>
    <row r="614" spans="2:3" x14ac:dyDescent="0.2">
      <c r="B614" s="6"/>
      <c r="C614" s="6"/>
    </row>
    <row r="615" spans="2:3" x14ac:dyDescent="0.2">
      <c r="B615" s="6"/>
      <c r="C615" s="6"/>
    </row>
    <row r="616" spans="2:3" x14ac:dyDescent="0.2">
      <c r="B616" s="6"/>
      <c r="C616" s="6"/>
    </row>
    <row r="617" spans="2:3" x14ac:dyDescent="0.2">
      <c r="B617" s="6"/>
      <c r="C617" s="6"/>
    </row>
    <row r="618" spans="2:3" x14ac:dyDescent="0.2">
      <c r="B618" s="6"/>
      <c r="C618" s="6"/>
    </row>
    <row r="619" spans="2:3" x14ac:dyDescent="0.2">
      <c r="B619" s="6"/>
      <c r="C619" s="6"/>
    </row>
    <row r="620" spans="2:3" x14ac:dyDescent="0.2">
      <c r="B620" s="6"/>
      <c r="C620" s="6"/>
    </row>
    <row r="621" spans="2:3" x14ac:dyDescent="0.2">
      <c r="B621" s="6"/>
      <c r="C621" s="6"/>
    </row>
    <row r="622" spans="2:3" x14ac:dyDescent="0.2">
      <c r="B622" s="6"/>
      <c r="C622" s="6"/>
    </row>
    <row r="623" spans="2:3" x14ac:dyDescent="0.2">
      <c r="B623" s="6"/>
      <c r="C623" s="6"/>
    </row>
    <row r="624" spans="2:3" x14ac:dyDescent="0.2">
      <c r="B624" s="6"/>
      <c r="C624" s="6"/>
    </row>
    <row r="625" spans="2:3" x14ac:dyDescent="0.2">
      <c r="B625" s="6"/>
      <c r="C625" s="6"/>
    </row>
    <row r="626" spans="2:3" x14ac:dyDescent="0.2">
      <c r="B626" s="6"/>
      <c r="C626" s="6"/>
    </row>
    <row r="627" spans="2:3" x14ac:dyDescent="0.2">
      <c r="B627" s="6"/>
      <c r="C627" s="6"/>
    </row>
    <row r="628" spans="2:3" x14ac:dyDescent="0.2">
      <c r="B628" s="6"/>
      <c r="C628" s="6"/>
    </row>
    <row r="629" spans="2:3" x14ac:dyDescent="0.2">
      <c r="B629" s="6"/>
      <c r="C629" s="6"/>
    </row>
    <row r="630" spans="2:3" x14ac:dyDescent="0.2">
      <c r="B630" s="6"/>
      <c r="C630" s="6"/>
    </row>
    <row r="631" spans="2:3" x14ac:dyDescent="0.2">
      <c r="B631" s="6"/>
      <c r="C631" s="6"/>
    </row>
    <row r="632" spans="2:3" x14ac:dyDescent="0.2">
      <c r="B632" s="6"/>
      <c r="C632" s="6"/>
    </row>
    <row r="633" spans="2:3" x14ac:dyDescent="0.2">
      <c r="B633" s="6"/>
      <c r="C633" s="6"/>
    </row>
    <row r="634" spans="2:3" x14ac:dyDescent="0.2">
      <c r="B634" s="6"/>
      <c r="C634" s="6"/>
    </row>
    <row r="635" spans="2:3" x14ac:dyDescent="0.2">
      <c r="B635" s="6"/>
      <c r="C635" s="6"/>
    </row>
    <row r="636" spans="2:3" x14ac:dyDescent="0.2">
      <c r="B636" s="6"/>
      <c r="C636" s="6"/>
    </row>
    <row r="637" spans="2:3" x14ac:dyDescent="0.2">
      <c r="B637" s="6"/>
      <c r="C637" s="6"/>
    </row>
    <row r="638" spans="2:3" x14ac:dyDescent="0.2">
      <c r="B638" s="6"/>
      <c r="C638" s="6"/>
    </row>
    <row r="639" spans="2:3" x14ac:dyDescent="0.2">
      <c r="B639" s="6"/>
      <c r="C639" s="6"/>
    </row>
    <row r="640" spans="2:3" x14ac:dyDescent="0.2">
      <c r="B640" s="6"/>
      <c r="C640" s="6"/>
    </row>
    <row r="641" spans="2:3" x14ac:dyDescent="0.2">
      <c r="B641" s="6"/>
      <c r="C641" s="6"/>
    </row>
    <row r="642" spans="2:3" x14ac:dyDescent="0.2">
      <c r="B642" s="6"/>
      <c r="C642" s="6"/>
    </row>
    <row r="643" spans="2:3" x14ac:dyDescent="0.2">
      <c r="B643" s="6"/>
      <c r="C643" s="6"/>
    </row>
    <row r="644" spans="2:3" x14ac:dyDescent="0.2">
      <c r="B644" s="6"/>
      <c r="C644" s="6"/>
    </row>
    <row r="645" spans="2:3" x14ac:dyDescent="0.2">
      <c r="B645" s="6"/>
      <c r="C645" s="6"/>
    </row>
    <row r="646" spans="2:3" x14ac:dyDescent="0.2">
      <c r="B646" s="6"/>
      <c r="C646" s="6"/>
    </row>
    <row r="647" spans="2:3" x14ac:dyDescent="0.2">
      <c r="B647" s="6"/>
      <c r="C647" s="6"/>
    </row>
    <row r="648" spans="2:3" x14ac:dyDescent="0.2">
      <c r="B648" s="6"/>
      <c r="C648" s="6"/>
    </row>
    <row r="649" spans="2:3" x14ac:dyDescent="0.2">
      <c r="B649" s="6"/>
      <c r="C649" s="6"/>
    </row>
    <row r="650" spans="2:3" x14ac:dyDescent="0.2">
      <c r="B650" s="6"/>
      <c r="C650" s="6"/>
    </row>
    <row r="651" spans="2:3" x14ac:dyDescent="0.2">
      <c r="B651" s="6"/>
      <c r="C651" s="6"/>
    </row>
    <row r="652" spans="2:3" x14ac:dyDescent="0.2">
      <c r="B652" s="6"/>
      <c r="C652" s="6"/>
    </row>
    <row r="653" spans="2:3" x14ac:dyDescent="0.2">
      <c r="B653" s="6"/>
      <c r="C653" s="6"/>
    </row>
    <row r="654" spans="2:3" x14ac:dyDescent="0.2">
      <c r="B654" s="6"/>
      <c r="C654" s="6"/>
    </row>
    <row r="655" spans="2:3" x14ac:dyDescent="0.2">
      <c r="B655" s="6"/>
      <c r="C655" s="6"/>
    </row>
    <row r="656" spans="2:3" x14ac:dyDescent="0.2">
      <c r="B656" s="6"/>
      <c r="C656" s="6"/>
    </row>
    <row r="657" spans="2:3" x14ac:dyDescent="0.2">
      <c r="B657" s="6"/>
      <c r="C657" s="6"/>
    </row>
    <row r="658" spans="2:3" x14ac:dyDescent="0.2">
      <c r="B658" s="6"/>
      <c r="C658" s="6"/>
    </row>
    <row r="659" spans="2:3" x14ac:dyDescent="0.2">
      <c r="B659" s="6"/>
      <c r="C659" s="6"/>
    </row>
    <row r="660" spans="2:3" x14ac:dyDescent="0.2">
      <c r="B660" s="6"/>
      <c r="C660" s="6"/>
    </row>
    <row r="661" spans="2:3" x14ac:dyDescent="0.2">
      <c r="B661" s="6"/>
      <c r="C661" s="6"/>
    </row>
    <row r="662" spans="2:3" x14ac:dyDescent="0.2">
      <c r="B662" s="6"/>
      <c r="C662" s="6"/>
    </row>
    <row r="663" spans="2:3" x14ac:dyDescent="0.2">
      <c r="B663" s="6"/>
      <c r="C663" s="6"/>
    </row>
    <row r="664" spans="2:3" x14ac:dyDescent="0.2">
      <c r="B664" s="6"/>
      <c r="C664" s="6"/>
    </row>
    <row r="665" spans="2:3" x14ac:dyDescent="0.2">
      <c r="B665" s="6"/>
      <c r="C665" s="6"/>
    </row>
    <row r="666" spans="2:3" x14ac:dyDescent="0.2">
      <c r="B666" s="6"/>
      <c r="C666" s="6"/>
    </row>
    <row r="667" spans="2:3" x14ac:dyDescent="0.2">
      <c r="B667" s="6"/>
      <c r="C667" s="6"/>
    </row>
    <row r="668" spans="2:3" x14ac:dyDescent="0.2">
      <c r="B668" s="6"/>
      <c r="C668" s="6"/>
    </row>
    <row r="669" spans="2:3" x14ac:dyDescent="0.2">
      <c r="B669" s="6"/>
      <c r="C669" s="6"/>
    </row>
    <row r="670" spans="2:3" x14ac:dyDescent="0.2">
      <c r="B670" s="6"/>
      <c r="C670" s="6"/>
    </row>
    <row r="671" spans="2:3" x14ac:dyDescent="0.2">
      <c r="B671" s="6"/>
      <c r="C671" s="6"/>
    </row>
    <row r="672" spans="2:3" x14ac:dyDescent="0.2">
      <c r="B672" s="6"/>
      <c r="C672" s="6"/>
    </row>
    <row r="673" spans="2:3" x14ac:dyDescent="0.2">
      <c r="B673" s="6"/>
      <c r="C673" s="6"/>
    </row>
    <row r="674" spans="2:3" x14ac:dyDescent="0.2">
      <c r="B674" s="6"/>
      <c r="C674" s="6"/>
    </row>
    <row r="675" spans="2:3" x14ac:dyDescent="0.2">
      <c r="B675" s="6"/>
      <c r="C675" s="6"/>
    </row>
    <row r="676" spans="2:3" x14ac:dyDescent="0.2">
      <c r="B676" s="6"/>
      <c r="C676" s="6"/>
    </row>
    <row r="677" spans="2:3" x14ac:dyDescent="0.2">
      <c r="B677" s="6"/>
      <c r="C677" s="6"/>
    </row>
    <row r="678" spans="2:3" x14ac:dyDescent="0.2">
      <c r="B678" s="6"/>
      <c r="C678" s="6"/>
    </row>
    <row r="679" spans="2:3" x14ac:dyDescent="0.2">
      <c r="B679" s="6"/>
      <c r="C679" s="6"/>
    </row>
    <row r="680" spans="2:3" x14ac:dyDescent="0.2">
      <c r="B680" s="6"/>
      <c r="C680" s="6"/>
    </row>
    <row r="681" spans="2:3" x14ac:dyDescent="0.2">
      <c r="B681" s="6"/>
      <c r="C681" s="6"/>
    </row>
    <row r="682" spans="2:3" x14ac:dyDescent="0.2">
      <c r="B682" s="6"/>
      <c r="C682" s="6"/>
    </row>
    <row r="683" spans="2:3" x14ac:dyDescent="0.2">
      <c r="B683" s="6"/>
      <c r="C683" s="6"/>
    </row>
    <row r="684" spans="2:3" x14ac:dyDescent="0.2">
      <c r="B684" s="6"/>
      <c r="C684" s="6"/>
    </row>
    <row r="685" spans="2:3" x14ac:dyDescent="0.2">
      <c r="B685" s="6"/>
      <c r="C685" s="6"/>
    </row>
    <row r="686" spans="2:3" x14ac:dyDescent="0.2">
      <c r="B686" s="6"/>
      <c r="C686" s="6"/>
    </row>
    <row r="687" spans="2:3" x14ac:dyDescent="0.2">
      <c r="B687" s="6"/>
      <c r="C687" s="6"/>
    </row>
    <row r="688" spans="2:3" x14ac:dyDescent="0.2">
      <c r="B688" s="6"/>
      <c r="C688" s="6"/>
    </row>
    <row r="689" spans="2:3" x14ac:dyDescent="0.2">
      <c r="B689" s="6"/>
      <c r="C689" s="6"/>
    </row>
    <row r="690" spans="2:3" x14ac:dyDescent="0.2">
      <c r="B690" s="6"/>
      <c r="C690" s="6"/>
    </row>
    <row r="691" spans="2:3" x14ac:dyDescent="0.2">
      <c r="B691" s="6"/>
      <c r="C691" s="6"/>
    </row>
    <row r="692" spans="2:3" x14ac:dyDescent="0.2">
      <c r="B692" s="6"/>
      <c r="C692" s="6"/>
    </row>
    <row r="693" spans="2:3" x14ac:dyDescent="0.2">
      <c r="B693" s="6"/>
      <c r="C693" s="6"/>
    </row>
    <row r="694" spans="2:3" x14ac:dyDescent="0.2">
      <c r="B694" s="6"/>
      <c r="C694" s="6"/>
    </row>
    <row r="695" spans="2:3" x14ac:dyDescent="0.2">
      <c r="B695" s="6"/>
      <c r="C695" s="6"/>
    </row>
    <row r="696" spans="2:3" x14ac:dyDescent="0.2">
      <c r="B696" s="6"/>
      <c r="C696" s="6"/>
    </row>
    <row r="697" spans="2:3" x14ac:dyDescent="0.2">
      <c r="B697" s="6"/>
      <c r="C697" s="6"/>
    </row>
    <row r="698" spans="2:3" x14ac:dyDescent="0.2">
      <c r="B698" s="6"/>
      <c r="C698" s="6"/>
    </row>
    <row r="699" spans="2:3" x14ac:dyDescent="0.2">
      <c r="B699" s="6"/>
      <c r="C699" s="6"/>
    </row>
    <row r="700" spans="2:3" x14ac:dyDescent="0.2">
      <c r="B700" s="6"/>
      <c r="C700" s="6"/>
    </row>
    <row r="701" spans="2:3" x14ac:dyDescent="0.2">
      <c r="B701" s="6"/>
      <c r="C701" s="6"/>
    </row>
    <row r="702" spans="2:3" x14ac:dyDescent="0.2">
      <c r="B702" s="6"/>
      <c r="C702" s="6"/>
    </row>
    <row r="703" spans="2:3" x14ac:dyDescent="0.2">
      <c r="B703" s="6"/>
      <c r="C703" s="6"/>
    </row>
    <row r="704" spans="2:3" x14ac:dyDescent="0.2">
      <c r="B704" s="6"/>
      <c r="C704" s="6"/>
    </row>
    <row r="705" spans="2:3" x14ac:dyDescent="0.2">
      <c r="B705" s="6"/>
      <c r="C705" s="6"/>
    </row>
    <row r="706" spans="2:3" x14ac:dyDescent="0.2">
      <c r="B706" s="6"/>
      <c r="C706" s="6"/>
    </row>
    <row r="707" spans="2:3" x14ac:dyDescent="0.2">
      <c r="B707" s="6"/>
      <c r="C707" s="6"/>
    </row>
    <row r="708" spans="2:3" x14ac:dyDescent="0.2">
      <c r="B708" s="6"/>
      <c r="C708" s="6"/>
    </row>
    <row r="709" spans="2:3" x14ac:dyDescent="0.2">
      <c r="B709" s="6"/>
      <c r="C709" s="6"/>
    </row>
    <row r="710" spans="2:3" x14ac:dyDescent="0.2">
      <c r="B710" s="6"/>
      <c r="C710" s="6"/>
    </row>
    <row r="711" spans="2:3" x14ac:dyDescent="0.2">
      <c r="B711" s="6"/>
      <c r="C711" s="6"/>
    </row>
    <row r="712" spans="2:3" x14ac:dyDescent="0.2">
      <c r="B712" s="6"/>
      <c r="C712" s="6"/>
    </row>
    <row r="713" spans="2:3" x14ac:dyDescent="0.2">
      <c r="B713" s="6"/>
      <c r="C713" s="6"/>
    </row>
    <row r="714" spans="2:3" x14ac:dyDescent="0.2">
      <c r="B714" s="6"/>
      <c r="C714" s="6"/>
    </row>
    <row r="715" spans="2:3" x14ac:dyDescent="0.2">
      <c r="B715" s="6"/>
      <c r="C715" s="6"/>
    </row>
    <row r="716" spans="2:3" x14ac:dyDescent="0.2">
      <c r="B716" s="6"/>
      <c r="C716" s="6"/>
    </row>
    <row r="717" spans="2:3" x14ac:dyDescent="0.2">
      <c r="B717" s="6"/>
      <c r="C717" s="6"/>
    </row>
    <row r="718" spans="2:3" x14ac:dyDescent="0.2">
      <c r="B718" s="6"/>
      <c r="C718" s="6"/>
    </row>
    <row r="719" spans="2:3" x14ac:dyDescent="0.2">
      <c r="B719" s="6"/>
      <c r="C719" s="6"/>
    </row>
    <row r="720" spans="2:3" x14ac:dyDescent="0.2">
      <c r="B720" s="6"/>
      <c r="C720" s="6"/>
    </row>
    <row r="721" spans="2:3" x14ac:dyDescent="0.2">
      <c r="B721" s="6"/>
      <c r="C721" s="6"/>
    </row>
    <row r="722" spans="2:3" x14ac:dyDescent="0.2">
      <c r="B722" s="6"/>
      <c r="C722" s="6"/>
    </row>
    <row r="723" spans="2:3" x14ac:dyDescent="0.2">
      <c r="B723" s="6"/>
      <c r="C723" s="6"/>
    </row>
    <row r="724" spans="2:3" x14ac:dyDescent="0.2">
      <c r="B724" s="6"/>
      <c r="C724" s="6"/>
    </row>
    <row r="725" spans="2:3" x14ac:dyDescent="0.2">
      <c r="B725" s="6"/>
      <c r="C725" s="6"/>
    </row>
    <row r="726" spans="2:3" x14ac:dyDescent="0.2">
      <c r="B726" s="6"/>
      <c r="C726" s="6"/>
    </row>
    <row r="727" spans="2:3" x14ac:dyDescent="0.2">
      <c r="B727" s="6"/>
      <c r="C727" s="6"/>
    </row>
    <row r="728" spans="2:3" x14ac:dyDescent="0.2">
      <c r="B728" s="6"/>
      <c r="C728" s="6"/>
    </row>
    <row r="729" spans="2:3" x14ac:dyDescent="0.2">
      <c r="B729" s="6"/>
      <c r="C729" s="6"/>
    </row>
    <row r="730" spans="2:3" x14ac:dyDescent="0.2">
      <c r="B730" s="6"/>
      <c r="C730" s="6"/>
    </row>
    <row r="731" spans="2:3" x14ac:dyDescent="0.2">
      <c r="B731" s="6"/>
      <c r="C731" s="6"/>
    </row>
    <row r="732" spans="2:3" x14ac:dyDescent="0.2">
      <c r="B732" s="6"/>
      <c r="C732" s="6"/>
    </row>
    <row r="733" spans="2:3" x14ac:dyDescent="0.2">
      <c r="B733" s="6"/>
      <c r="C733" s="6"/>
    </row>
    <row r="734" spans="2:3" x14ac:dyDescent="0.2">
      <c r="B734" s="6"/>
      <c r="C734" s="6"/>
    </row>
    <row r="735" spans="2:3" x14ac:dyDescent="0.2">
      <c r="B735" s="6"/>
      <c r="C735" s="6"/>
    </row>
    <row r="736" spans="2:3" x14ac:dyDescent="0.2">
      <c r="B736" s="6"/>
      <c r="C736" s="6"/>
    </row>
    <row r="737" spans="2:3" x14ac:dyDescent="0.2">
      <c r="B737" s="6"/>
      <c r="C737" s="6"/>
    </row>
    <row r="738" spans="2:3" x14ac:dyDescent="0.2">
      <c r="B738" s="6"/>
      <c r="C738" s="6"/>
    </row>
    <row r="739" spans="2:3" x14ac:dyDescent="0.2">
      <c r="B739" s="6"/>
      <c r="C739" s="6"/>
    </row>
    <row r="740" spans="2:3" x14ac:dyDescent="0.2">
      <c r="B740" s="6"/>
      <c r="C740" s="6"/>
    </row>
    <row r="741" spans="2:3" x14ac:dyDescent="0.2">
      <c r="B741" s="6"/>
      <c r="C741" s="6"/>
    </row>
    <row r="742" spans="2:3" x14ac:dyDescent="0.2">
      <c r="B742" s="6"/>
      <c r="C742" s="6"/>
    </row>
    <row r="743" spans="2:3" x14ac:dyDescent="0.2">
      <c r="B743" s="6"/>
      <c r="C743" s="6"/>
    </row>
    <row r="744" spans="2:3" x14ac:dyDescent="0.2">
      <c r="B744" s="6"/>
      <c r="C744" s="6"/>
    </row>
    <row r="745" spans="2:3" x14ac:dyDescent="0.2">
      <c r="B745" s="6"/>
      <c r="C745" s="6"/>
    </row>
    <row r="746" spans="2:3" x14ac:dyDescent="0.2">
      <c r="B746" s="6"/>
      <c r="C746" s="6"/>
    </row>
    <row r="747" spans="2:3" x14ac:dyDescent="0.2">
      <c r="B747" s="6"/>
      <c r="C747" s="6"/>
    </row>
    <row r="748" spans="2:3" x14ac:dyDescent="0.2">
      <c r="B748" s="6"/>
      <c r="C748" s="6"/>
    </row>
    <row r="749" spans="2:3" x14ac:dyDescent="0.2">
      <c r="B749" s="6"/>
      <c r="C749" s="6"/>
    </row>
    <row r="750" spans="2:3" x14ac:dyDescent="0.2">
      <c r="B750" s="6"/>
      <c r="C750" s="6"/>
    </row>
    <row r="751" spans="2:3" x14ac:dyDescent="0.2">
      <c r="B751" s="6"/>
      <c r="C751" s="6"/>
    </row>
    <row r="752" spans="2:3" x14ac:dyDescent="0.2">
      <c r="B752" s="6"/>
      <c r="C752" s="6"/>
    </row>
    <row r="753" spans="2:3" x14ac:dyDescent="0.2">
      <c r="B753" s="6"/>
      <c r="C753" s="6"/>
    </row>
    <row r="754" spans="2:3" x14ac:dyDescent="0.2">
      <c r="B754" s="6"/>
      <c r="C754" s="6"/>
    </row>
    <row r="755" spans="2:3" x14ac:dyDescent="0.2">
      <c r="B755" s="6"/>
      <c r="C755" s="6"/>
    </row>
    <row r="756" spans="2:3" x14ac:dyDescent="0.2">
      <c r="B756" s="6"/>
      <c r="C756" s="6"/>
    </row>
    <row r="757" spans="2:3" x14ac:dyDescent="0.2">
      <c r="B757" s="6"/>
      <c r="C757" s="6"/>
    </row>
    <row r="758" spans="2:3" x14ac:dyDescent="0.2">
      <c r="B758" s="6"/>
      <c r="C758" s="6"/>
    </row>
    <row r="759" spans="2:3" x14ac:dyDescent="0.2">
      <c r="B759" s="6"/>
      <c r="C759" s="6"/>
    </row>
    <row r="760" spans="2:3" x14ac:dyDescent="0.2">
      <c r="B760" s="6"/>
      <c r="C760" s="6"/>
    </row>
    <row r="761" spans="2:3" x14ac:dyDescent="0.2">
      <c r="B761" s="6"/>
      <c r="C761" s="6"/>
    </row>
    <row r="762" spans="2:3" x14ac:dyDescent="0.2">
      <c r="B762" s="6"/>
      <c r="C762" s="6"/>
    </row>
    <row r="763" spans="2:3" x14ac:dyDescent="0.2">
      <c r="B763" s="6"/>
      <c r="C763" s="6"/>
    </row>
    <row r="764" spans="2:3" x14ac:dyDescent="0.2">
      <c r="B764" s="6"/>
      <c r="C764" s="6"/>
    </row>
    <row r="765" spans="2:3" x14ac:dyDescent="0.2">
      <c r="B765" s="6"/>
      <c r="C765" s="6"/>
    </row>
    <row r="766" spans="2:3" x14ac:dyDescent="0.2">
      <c r="B766" s="6"/>
      <c r="C766" s="6"/>
    </row>
    <row r="767" spans="2:3" x14ac:dyDescent="0.2">
      <c r="B767" s="6"/>
      <c r="C767" s="6"/>
    </row>
    <row r="768" spans="2:3" x14ac:dyDescent="0.2">
      <c r="B768" s="6"/>
      <c r="C768" s="6"/>
    </row>
    <row r="769" spans="2:3" x14ac:dyDescent="0.2">
      <c r="B769" s="6"/>
      <c r="C769" s="6"/>
    </row>
    <row r="770" spans="2:3" x14ac:dyDescent="0.2">
      <c r="B770" s="6"/>
      <c r="C770" s="6"/>
    </row>
    <row r="771" spans="2:3" x14ac:dyDescent="0.2">
      <c r="B771" s="6"/>
      <c r="C771" s="6"/>
    </row>
    <row r="772" spans="2:3" x14ac:dyDescent="0.2">
      <c r="B772" s="6"/>
      <c r="C772" s="6"/>
    </row>
    <row r="773" spans="2:3" x14ac:dyDescent="0.2">
      <c r="B773" s="6"/>
      <c r="C773" s="6"/>
    </row>
    <row r="774" spans="2:3" x14ac:dyDescent="0.2">
      <c r="B774" s="6"/>
      <c r="C774" s="6"/>
    </row>
    <row r="775" spans="2:3" x14ac:dyDescent="0.2">
      <c r="B775" s="6"/>
      <c r="C775" s="6"/>
    </row>
    <row r="776" spans="2:3" x14ac:dyDescent="0.2">
      <c r="B776" s="6"/>
      <c r="C776" s="6"/>
    </row>
    <row r="777" spans="2:3" x14ac:dyDescent="0.2">
      <c r="B777" s="6"/>
      <c r="C777" s="6"/>
    </row>
    <row r="778" spans="2:3" x14ac:dyDescent="0.2">
      <c r="B778" s="6"/>
      <c r="C778" s="6"/>
    </row>
    <row r="779" spans="2:3" x14ac:dyDescent="0.2">
      <c r="B779" s="6"/>
      <c r="C779" s="6"/>
    </row>
    <row r="780" spans="2:3" x14ac:dyDescent="0.2">
      <c r="B780" s="6"/>
      <c r="C780" s="6"/>
    </row>
    <row r="781" spans="2:3" x14ac:dyDescent="0.2">
      <c r="B781" s="6"/>
      <c r="C781" s="6"/>
    </row>
    <row r="782" spans="2:3" x14ac:dyDescent="0.2">
      <c r="B782" s="6"/>
      <c r="C782" s="6"/>
    </row>
    <row r="783" spans="2:3" x14ac:dyDescent="0.2">
      <c r="B783" s="6"/>
      <c r="C783" s="6"/>
    </row>
    <row r="784" spans="2:3" x14ac:dyDescent="0.2">
      <c r="B784" s="6"/>
      <c r="C784" s="6"/>
    </row>
    <row r="785" spans="2:3" x14ac:dyDescent="0.2">
      <c r="B785" s="6"/>
      <c r="C785" s="6"/>
    </row>
    <row r="786" spans="2:3" x14ac:dyDescent="0.2">
      <c r="B786" s="6"/>
      <c r="C786" s="6"/>
    </row>
    <row r="787" spans="2:3" x14ac:dyDescent="0.2">
      <c r="B787" s="6"/>
      <c r="C787" s="6"/>
    </row>
    <row r="788" spans="2:3" x14ac:dyDescent="0.2">
      <c r="B788" s="6"/>
      <c r="C788" s="6"/>
    </row>
    <row r="789" spans="2:3" x14ac:dyDescent="0.2">
      <c r="B789" s="6"/>
      <c r="C789" s="6"/>
    </row>
    <row r="790" spans="2:3" x14ac:dyDescent="0.2">
      <c r="B790" s="6"/>
      <c r="C790" s="6"/>
    </row>
    <row r="791" spans="2:3" x14ac:dyDescent="0.2">
      <c r="B791" s="6"/>
      <c r="C791" s="6"/>
    </row>
    <row r="792" spans="2:3" x14ac:dyDescent="0.2">
      <c r="B792" s="6"/>
      <c r="C792" s="6"/>
    </row>
    <row r="793" spans="2:3" x14ac:dyDescent="0.2">
      <c r="B793" s="6"/>
      <c r="C793" s="6"/>
    </row>
    <row r="794" spans="2:3" x14ac:dyDescent="0.2">
      <c r="B794" s="6"/>
      <c r="C794" s="6"/>
    </row>
    <row r="795" spans="2:3" x14ac:dyDescent="0.2">
      <c r="B795" s="6"/>
      <c r="C795" s="6"/>
    </row>
    <row r="796" spans="2:3" x14ac:dyDescent="0.2">
      <c r="B796" s="6"/>
      <c r="C796" s="6"/>
    </row>
    <row r="797" spans="2:3" x14ac:dyDescent="0.2">
      <c r="B797" s="6"/>
      <c r="C797" s="6"/>
    </row>
    <row r="798" spans="2:3" x14ac:dyDescent="0.2">
      <c r="B798" s="6"/>
      <c r="C798" s="6"/>
    </row>
    <row r="799" spans="2:3" x14ac:dyDescent="0.2">
      <c r="B799" s="6"/>
      <c r="C799" s="6"/>
    </row>
    <row r="800" spans="2:3" x14ac:dyDescent="0.2">
      <c r="B800" s="6"/>
      <c r="C800" s="6"/>
    </row>
    <row r="801" spans="2:3" x14ac:dyDescent="0.2">
      <c r="B801" s="6"/>
      <c r="C801" s="6"/>
    </row>
    <row r="802" spans="2:3" x14ac:dyDescent="0.2">
      <c r="B802" s="6"/>
      <c r="C802" s="6"/>
    </row>
    <row r="803" spans="2:3" x14ac:dyDescent="0.2">
      <c r="B803" s="6"/>
      <c r="C803" s="6"/>
    </row>
    <row r="804" spans="2:3" x14ac:dyDescent="0.2">
      <c r="B804" s="6"/>
      <c r="C804" s="6"/>
    </row>
    <row r="805" spans="2:3" x14ac:dyDescent="0.2">
      <c r="B805" s="6"/>
      <c r="C805" s="6"/>
    </row>
    <row r="806" spans="2:3" x14ac:dyDescent="0.2">
      <c r="B806" s="6"/>
      <c r="C806" s="6"/>
    </row>
    <row r="807" spans="2:3" x14ac:dyDescent="0.2">
      <c r="B807" s="6"/>
      <c r="C807" s="6"/>
    </row>
    <row r="808" spans="2:3" x14ac:dyDescent="0.2">
      <c r="B808" s="6"/>
      <c r="C808" s="6"/>
    </row>
    <row r="809" spans="2:3" x14ac:dyDescent="0.2">
      <c r="B809" s="6"/>
      <c r="C809" s="6"/>
    </row>
    <row r="810" spans="2:3" x14ac:dyDescent="0.2">
      <c r="B810" s="6"/>
      <c r="C810" s="6"/>
    </row>
    <row r="811" spans="2:3" x14ac:dyDescent="0.2">
      <c r="B811" s="6"/>
      <c r="C811" s="6"/>
    </row>
    <row r="812" spans="2:3" x14ac:dyDescent="0.2">
      <c r="B812" s="6"/>
      <c r="C812" s="6"/>
    </row>
    <row r="813" spans="2:3" x14ac:dyDescent="0.2">
      <c r="B813" s="6"/>
      <c r="C813" s="6"/>
    </row>
    <row r="814" spans="2:3" x14ac:dyDescent="0.2">
      <c r="B814" s="6"/>
      <c r="C814" s="6"/>
    </row>
    <row r="815" spans="2:3" x14ac:dyDescent="0.2">
      <c r="B815" s="6"/>
      <c r="C815" s="6"/>
    </row>
    <row r="816" spans="2:3" x14ac:dyDescent="0.2">
      <c r="B816" s="6"/>
      <c r="C816" s="6"/>
    </row>
    <row r="817" spans="2:3" x14ac:dyDescent="0.2">
      <c r="B817" s="6"/>
      <c r="C817" s="6"/>
    </row>
    <row r="818" spans="2:3" x14ac:dyDescent="0.2">
      <c r="B818" s="6"/>
      <c r="C818" s="6"/>
    </row>
    <row r="819" spans="2:3" x14ac:dyDescent="0.2">
      <c r="B819" s="6"/>
      <c r="C819" s="6"/>
    </row>
    <row r="820" spans="2:3" x14ac:dyDescent="0.2">
      <c r="B820" s="6"/>
      <c r="C820" s="6"/>
    </row>
    <row r="821" spans="2:3" x14ac:dyDescent="0.2">
      <c r="B821" s="6"/>
      <c r="C821" s="6"/>
    </row>
    <row r="822" spans="2:3" x14ac:dyDescent="0.2">
      <c r="B822" s="6"/>
      <c r="C822" s="6"/>
    </row>
    <row r="823" spans="2:3" x14ac:dyDescent="0.2">
      <c r="B823" s="6"/>
      <c r="C823" s="6"/>
    </row>
    <row r="824" spans="2:3" x14ac:dyDescent="0.2">
      <c r="B824" s="6"/>
      <c r="C824" s="6"/>
    </row>
    <row r="825" spans="2:3" x14ac:dyDescent="0.2">
      <c r="B825" s="6"/>
      <c r="C825" s="6"/>
    </row>
    <row r="826" spans="2:3" x14ac:dyDescent="0.2">
      <c r="B826" s="6"/>
      <c r="C826" s="6"/>
    </row>
    <row r="827" spans="2:3" x14ac:dyDescent="0.2">
      <c r="B827" s="6"/>
      <c r="C827" s="6"/>
    </row>
    <row r="828" spans="2:3" x14ac:dyDescent="0.2">
      <c r="B828" s="6"/>
      <c r="C828" s="6"/>
    </row>
    <row r="829" spans="2:3" x14ac:dyDescent="0.2">
      <c r="B829" s="6"/>
      <c r="C829" s="6"/>
    </row>
    <row r="830" spans="2:3" x14ac:dyDescent="0.2">
      <c r="B830" s="6"/>
      <c r="C830" s="6"/>
    </row>
    <row r="831" spans="2:3" x14ac:dyDescent="0.2">
      <c r="B831" s="6"/>
      <c r="C831" s="6"/>
    </row>
    <row r="832" spans="2:3" x14ac:dyDescent="0.2">
      <c r="B832" s="6"/>
      <c r="C832" s="6"/>
    </row>
    <row r="833" spans="2:3" x14ac:dyDescent="0.2">
      <c r="B833" s="6"/>
      <c r="C833" s="6"/>
    </row>
    <row r="834" spans="2:3" x14ac:dyDescent="0.2">
      <c r="B834" s="6"/>
      <c r="C834" s="6"/>
    </row>
    <row r="835" spans="2:3" x14ac:dyDescent="0.2">
      <c r="B835" s="6"/>
      <c r="C835" s="6"/>
    </row>
    <row r="836" spans="2:3" x14ac:dyDescent="0.2">
      <c r="B836" s="6"/>
      <c r="C836" s="6"/>
    </row>
    <row r="837" spans="2:3" x14ac:dyDescent="0.2">
      <c r="B837" s="6"/>
      <c r="C837" s="6"/>
    </row>
    <row r="838" spans="2:3" x14ac:dyDescent="0.2">
      <c r="B838" s="6"/>
      <c r="C838" s="6"/>
    </row>
    <row r="839" spans="2:3" x14ac:dyDescent="0.2">
      <c r="B839" s="6"/>
      <c r="C839" s="6"/>
    </row>
    <row r="840" spans="2:3" x14ac:dyDescent="0.2">
      <c r="B840" s="6"/>
      <c r="C840" s="6"/>
    </row>
    <row r="841" spans="2:3" x14ac:dyDescent="0.2">
      <c r="B841" s="6"/>
      <c r="C841" s="6"/>
    </row>
    <row r="842" spans="2:3" x14ac:dyDescent="0.2">
      <c r="B842" s="6"/>
      <c r="C842" s="6"/>
    </row>
    <row r="843" spans="2:3" x14ac:dyDescent="0.2">
      <c r="B843" s="6"/>
      <c r="C843" s="6"/>
    </row>
    <row r="844" spans="2:3" x14ac:dyDescent="0.2">
      <c r="B844" s="6"/>
      <c r="C844" s="6"/>
    </row>
    <row r="845" spans="2:3" x14ac:dyDescent="0.2">
      <c r="B845" s="6"/>
      <c r="C845" s="6"/>
    </row>
    <row r="846" spans="2:3" x14ac:dyDescent="0.2">
      <c r="B846" s="6"/>
      <c r="C846" s="6"/>
    </row>
    <row r="847" spans="2:3" x14ac:dyDescent="0.2">
      <c r="B847" s="6"/>
      <c r="C847" s="6"/>
    </row>
    <row r="848" spans="2:3" x14ac:dyDescent="0.2">
      <c r="B848" s="6"/>
      <c r="C848" s="6"/>
    </row>
    <row r="849" spans="2:3" x14ac:dyDescent="0.2">
      <c r="B849" s="6"/>
      <c r="C849" s="6"/>
    </row>
    <row r="850" spans="2:3" x14ac:dyDescent="0.2">
      <c r="B850" s="6"/>
      <c r="C850" s="6"/>
    </row>
    <row r="851" spans="2:3" x14ac:dyDescent="0.2">
      <c r="B851" s="6"/>
      <c r="C851" s="6"/>
    </row>
    <row r="852" spans="2:3" x14ac:dyDescent="0.2">
      <c r="B852" s="6"/>
      <c r="C852" s="6"/>
    </row>
    <row r="853" spans="2:3" x14ac:dyDescent="0.2">
      <c r="B853" s="6"/>
      <c r="C853" s="6"/>
    </row>
    <row r="854" spans="2:3" x14ac:dyDescent="0.2">
      <c r="B854" s="6"/>
      <c r="C854" s="6"/>
    </row>
    <row r="855" spans="2:3" x14ac:dyDescent="0.2">
      <c r="B855" s="6"/>
      <c r="C855" s="6"/>
    </row>
    <row r="856" spans="2:3" x14ac:dyDescent="0.2">
      <c r="B856" s="6"/>
      <c r="C856" s="6"/>
    </row>
    <row r="857" spans="2:3" x14ac:dyDescent="0.2">
      <c r="B857" s="6"/>
      <c r="C857" s="6"/>
    </row>
    <row r="858" spans="2:3" x14ac:dyDescent="0.2">
      <c r="B858" s="6"/>
      <c r="C858" s="6"/>
    </row>
    <row r="859" spans="2:3" x14ac:dyDescent="0.2">
      <c r="B859" s="6"/>
      <c r="C859" s="6"/>
    </row>
    <row r="860" spans="2:3" x14ac:dyDescent="0.2">
      <c r="B860" s="6"/>
      <c r="C860" s="6"/>
    </row>
    <row r="861" spans="2:3" x14ac:dyDescent="0.2">
      <c r="B861" s="6"/>
      <c r="C861" s="6"/>
    </row>
    <row r="862" spans="2:3" x14ac:dyDescent="0.2">
      <c r="B862" s="6"/>
      <c r="C862" s="6"/>
    </row>
    <row r="863" spans="2:3" x14ac:dyDescent="0.2">
      <c r="B863" s="6"/>
      <c r="C863" s="6"/>
    </row>
    <row r="864" spans="2:3" x14ac:dyDescent="0.2">
      <c r="B864" s="6"/>
      <c r="C864" s="6"/>
    </row>
    <row r="865" spans="2:3" x14ac:dyDescent="0.2">
      <c r="B865" s="6"/>
      <c r="C865" s="6"/>
    </row>
    <row r="866" spans="2:3" x14ac:dyDescent="0.2">
      <c r="B866" s="6"/>
      <c r="C866" s="6"/>
    </row>
    <row r="867" spans="2:3" x14ac:dyDescent="0.2">
      <c r="B867" s="6"/>
      <c r="C867" s="6"/>
    </row>
    <row r="868" spans="2:3" x14ac:dyDescent="0.2">
      <c r="B868" s="6"/>
      <c r="C868" s="6"/>
    </row>
    <row r="869" spans="2:3" x14ac:dyDescent="0.2">
      <c r="B869" s="6"/>
      <c r="C869" s="6"/>
    </row>
    <row r="870" spans="2:3" x14ac:dyDescent="0.2">
      <c r="B870" s="6"/>
      <c r="C870" s="6"/>
    </row>
    <row r="871" spans="2:3" x14ac:dyDescent="0.2">
      <c r="B871" s="6"/>
      <c r="C871" s="6"/>
    </row>
    <row r="872" spans="2:3" x14ac:dyDescent="0.2">
      <c r="B872" s="6"/>
      <c r="C872" s="6"/>
    </row>
    <row r="873" spans="2:3" x14ac:dyDescent="0.2">
      <c r="B873" s="6"/>
      <c r="C873" s="6"/>
    </row>
    <row r="874" spans="2:3" x14ac:dyDescent="0.2">
      <c r="B874" s="6"/>
      <c r="C874" s="6"/>
    </row>
    <row r="875" spans="2:3" x14ac:dyDescent="0.2">
      <c r="B875" s="6"/>
      <c r="C875" s="6"/>
    </row>
    <row r="876" spans="2:3" x14ac:dyDescent="0.2">
      <c r="B876" s="6"/>
      <c r="C876" s="6"/>
    </row>
    <row r="877" spans="2:3" x14ac:dyDescent="0.2">
      <c r="B877" s="6"/>
      <c r="C877" s="6"/>
    </row>
    <row r="878" spans="2:3" x14ac:dyDescent="0.2">
      <c r="B878" s="6"/>
      <c r="C878" s="6"/>
    </row>
    <row r="879" spans="2:3" x14ac:dyDescent="0.2">
      <c r="B879" s="6"/>
      <c r="C879" s="6"/>
    </row>
    <row r="880" spans="2:3" x14ac:dyDescent="0.2">
      <c r="B880" s="6"/>
      <c r="C880" s="6"/>
    </row>
    <row r="881" spans="2:3" x14ac:dyDescent="0.2">
      <c r="B881" s="6"/>
      <c r="C881" s="6"/>
    </row>
    <row r="882" spans="2:3" x14ac:dyDescent="0.2">
      <c r="B882" s="6"/>
      <c r="C882" s="6"/>
    </row>
    <row r="883" spans="2:3" x14ac:dyDescent="0.2">
      <c r="B883" s="6"/>
      <c r="C883" s="6"/>
    </row>
    <row r="884" spans="2:3" x14ac:dyDescent="0.2">
      <c r="B884" s="6"/>
      <c r="C884" s="6"/>
    </row>
    <row r="885" spans="2:3" x14ac:dyDescent="0.2">
      <c r="B885" s="6"/>
      <c r="C885" s="6"/>
    </row>
    <row r="886" spans="2:3" x14ac:dyDescent="0.2">
      <c r="B886" s="6"/>
      <c r="C886" s="6"/>
    </row>
    <row r="887" spans="2:3" x14ac:dyDescent="0.2">
      <c r="B887" s="6"/>
      <c r="C887" s="6"/>
    </row>
    <row r="888" spans="2:3" x14ac:dyDescent="0.2">
      <c r="B888" s="6"/>
      <c r="C888" s="6"/>
    </row>
    <row r="889" spans="2:3" x14ac:dyDescent="0.2">
      <c r="B889" s="6"/>
      <c r="C889" s="6"/>
    </row>
    <row r="890" spans="2:3" x14ac:dyDescent="0.2">
      <c r="B890" s="6"/>
      <c r="C890" s="6"/>
    </row>
    <row r="891" spans="2:3" x14ac:dyDescent="0.2">
      <c r="B891" s="6"/>
      <c r="C891" s="6"/>
    </row>
    <row r="892" spans="2:3" x14ac:dyDescent="0.2">
      <c r="B892" s="6"/>
      <c r="C892" s="6"/>
    </row>
    <row r="893" spans="2:3" x14ac:dyDescent="0.2">
      <c r="B893" s="6"/>
      <c r="C893" s="6"/>
    </row>
    <row r="894" spans="2:3" x14ac:dyDescent="0.2">
      <c r="B894" s="6"/>
      <c r="C894" s="6"/>
    </row>
    <row r="895" spans="2:3" x14ac:dyDescent="0.2">
      <c r="B895" s="6"/>
      <c r="C895" s="6"/>
    </row>
    <row r="896" spans="2:3" x14ac:dyDescent="0.2">
      <c r="B896" s="6"/>
      <c r="C896" s="6"/>
    </row>
    <row r="897" spans="2:3" x14ac:dyDescent="0.2">
      <c r="B897" s="6"/>
      <c r="C897" s="6"/>
    </row>
    <row r="898" spans="2:3" x14ac:dyDescent="0.2">
      <c r="B898" s="6"/>
      <c r="C898" s="6"/>
    </row>
    <row r="899" spans="2:3" x14ac:dyDescent="0.2">
      <c r="B899" s="6"/>
      <c r="C899" s="6"/>
    </row>
    <row r="900" spans="2:3" x14ac:dyDescent="0.2">
      <c r="B900" s="6"/>
      <c r="C900" s="6"/>
    </row>
    <row r="901" spans="2:3" x14ac:dyDescent="0.2">
      <c r="B901" s="6"/>
      <c r="C901" s="6"/>
    </row>
    <row r="902" spans="2:3" x14ac:dyDescent="0.2">
      <c r="B902" s="6"/>
      <c r="C902" s="6"/>
    </row>
    <row r="903" spans="2:3" x14ac:dyDescent="0.2">
      <c r="B903" s="6"/>
      <c r="C903" s="6"/>
    </row>
    <row r="904" spans="2:3" x14ac:dyDescent="0.2">
      <c r="B904" s="6"/>
      <c r="C904" s="6"/>
    </row>
    <row r="905" spans="2:3" x14ac:dyDescent="0.2">
      <c r="B905" s="6"/>
      <c r="C905" s="6"/>
    </row>
    <row r="906" spans="2:3" x14ac:dyDescent="0.2">
      <c r="B906" s="6"/>
      <c r="C906" s="6"/>
    </row>
  </sheetData>
  <customSheetViews>
    <customSheetView guid="{465640CF-4A30-4CBE-9694-134E4F6DC5E7}" scale="75" showPageBreaks="1" printArea="1" hiddenRows="1" view="pageBreakPreview" showRuler="0">
      <pane ySplit="10" topLeftCell="A17" activePane="bottomLeft" state="frozen"/>
      <selection pane="bottomLeft" activeCell="E43" sqref="E43"/>
      <rowBreaks count="10" manualBreakCount="10">
        <brk id="30" max="15" man="1"/>
        <brk id="50" max="15" man="1"/>
        <brk id="59" max="15" man="1"/>
        <brk id="61" max="15" man="1"/>
        <brk id="63" max="15" man="1"/>
        <brk id="66" max="15" man="1"/>
        <brk id="70" max="15" man="1"/>
        <brk id="76" max="15" man="1"/>
        <brk id="91" max="15" man="1"/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1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D97EC1B7-648F-4C29-B394-E66A20209E53}" scale="50" showPageBreaks="1" printArea="1" hiddenRows="1" view="pageBreakPreview" showRuler="0">
      <pane ySplit="10" topLeftCell="A79" activePane="bottomLeft" state="frozen"/>
      <selection pane="bottomLeft" activeCell="G102" sqref="G102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2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96681B9-724F-4DAB-81F9-27C1FC08386D}" showPageBreaks="1" printArea="1" hiddenRows="1" view="pageBreakPreview" showRuler="0">
      <pane ySplit="10" topLeftCell="A93" activePane="bottomLeft" state="frozen"/>
      <selection pane="bottomLeft" activeCell="A93" sqref="A93"/>
      <rowBreaks count="8" manualBreakCount="8">
        <brk id="28" max="15" man="1"/>
        <brk id="54" max="15" man="1"/>
        <brk id="60" max="15" man="1"/>
        <brk id="62" max="15" man="1"/>
        <brk id="65" max="15" man="1"/>
        <brk id="72" max="15" man="1"/>
        <brk id="87" max="15" man="1"/>
        <brk id="111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3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A5573255-78BB-48F6-9E35-CE8053F2977C}" scale="75" showPageBreaks="1" printArea="1" hiddenRows="1" view="pageBreakPreview" showRuler="0">
      <pane ySplit="10" topLeftCell="A56" activePane="bottomLeft" state="frozen"/>
      <selection pane="bottomLeft" activeCell="K43" sqref="K43"/>
      <rowBreaks count="8" manualBreakCount="8">
        <brk id="28" max="15" man="1"/>
        <brk id="53" max="15" man="1"/>
        <brk id="60" max="15" man="1"/>
        <brk id="62" max="15" man="1"/>
        <brk id="65" max="15" man="1"/>
        <brk id="72" max="15" man="1"/>
        <brk id="87" max="15" man="1"/>
        <brk id="110" max="15" man="1"/>
      </rowBreaks>
      <pageMargins left="0.19685039370078741" right="0.19685039370078741" top="0.59055118110236227" bottom="0.39370078740157483" header="0.23622047244094491" footer="0.11811023622047245"/>
      <printOptions horizontalCentered="1"/>
      <pageSetup paperSize="9" scale="42" fitToHeight="14" orientation="landscape" r:id="rId4"/>
      <headerFooter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  <customSheetView guid="{38D1CC3F-51A4-4BBC-9A15-79589D08CD18}" scale="75" showPageBreaks="1" printArea="1" hiddenRows="1" view="pageBreakPreview">
      <pane ySplit="10" topLeftCell="A17" activePane="bottomLeft" state="frozen"/>
      <selection pane="bottomLeft" activeCell="E43" sqref="E43"/>
      <rowBreaks count="1" manualBreakCount="1">
        <brk id="104" max="15" man="1"/>
      </rowBreaks>
      <pageMargins left="0.19685039370078741" right="0.19685039370078741" top="0.98425196850393704" bottom="0.19685039370078741" header="0.23622047244094491" footer="0.11811023622047245"/>
      <printOptions horizontalCentered="1"/>
      <pageSetup paperSize="9" scale="54" fitToHeight="16" orientation="landscape" r:id="rId5"/>
      <headerFooter differentFirst="1" alignWithMargins="0">
        <oddHeader xml:space="preserve">&amp;RПродовження   додатка  3до рішення обласної ради                                                                    </oddHeader>
        <oddFooter>&amp;C&amp;P</oddFooter>
      </headerFooter>
    </customSheetView>
  </customSheetViews>
  <mergeCells count="26">
    <mergeCell ref="A121:D121"/>
    <mergeCell ref="P7:P10"/>
    <mergeCell ref="F8:F10"/>
    <mergeCell ref="G8:H8"/>
    <mergeCell ref="J8:J10"/>
    <mergeCell ref="K8:K10"/>
    <mergeCell ref="E7:I7"/>
    <mergeCell ref="I8:I10"/>
    <mergeCell ref="G9:G10"/>
    <mergeCell ref="E8:E10"/>
    <mergeCell ref="H9:H10"/>
    <mergeCell ref="F121:G121"/>
    <mergeCell ref="A7:A10"/>
    <mergeCell ref="B7:B10"/>
    <mergeCell ref="C7:C10"/>
    <mergeCell ref="K3:O3"/>
    <mergeCell ref="N1:O1"/>
    <mergeCell ref="L2:P2"/>
    <mergeCell ref="D7:D10"/>
    <mergeCell ref="B5:P5"/>
    <mergeCell ref="J7:O7"/>
    <mergeCell ref="M9:M10"/>
    <mergeCell ref="L8:L10"/>
    <mergeCell ref="M8:N8"/>
    <mergeCell ref="O8:O10"/>
    <mergeCell ref="N9:N10"/>
  </mergeCells>
  <phoneticPr fontId="2" type="noConversion"/>
  <conditionalFormatting sqref="P154:P222 P131:P133 P136 P152 P139:P140 P142 J58 F58:H58 E120 G23:H36 E58:E60 E12:H12 E66:E67 F67 E57:F57 F60 E107:H107 E13 E62 E109:H109 E108 E112 H57 E85:F87 P121:P124 E50:E53 E70:F75 F78:F82 E90:F90 F102:F103 P107:P111 E86:E89 P89:P90 E100:E106 F106 F110:H110 E38:F49 E14:H21 E22:E37 E113:F119 P62:P82 P85:P87 H49:H55 P14:P55 P113:P119">
    <cfRule type="cellIs" dxfId="59" priority="122" stopIfTrue="1" operator="equal">
      <formula>0</formula>
    </cfRule>
  </conditionalFormatting>
  <conditionalFormatting sqref="K109:O111 K57:O57 I57 K14:O21 K23:O36 K113:O119 I49:I55 K49:O55">
    <cfRule type="cellIs" dxfId="58" priority="124" stopIfTrue="1" operator="equal">
      <formula>0</formula>
    </cfRule>
  </conditionalFormatting>
  <conditionalFormatting sqref="G22:I22">
    <cfRule type="cellIs" dxfId="57" priority="91" stopIfTrue="1" operator="equal">
      <formula>0</formula>
    </cfRule>
  </conditionalFormatting>
  <conditionalFormatting sqref="E63:E65">
    <cfRule type="cellIs" dxfId="56" priority="87" stopIfTrue="1" operator="equal">
      <formula>0</formula>
    </cfRule>
  </conditionalFormatting>
  <conditionalFormatting sqref="F54:F55">
    <cfRule type="cellIs" dxfId="55" priority="85" stopIfTrue="1" operator="equal">
      <formula>0</formula>
    </cfRule>
  </conditionalFormatting>
  <conditionalFormatting sqref="F62">
    <cfRule type="cellIs" dxfId="54" priority="84" stopIfTrue="1" operator="equal">
      <formula>0</formula>
    </cfRule>
  </conditionalFormatting>
  <conditionalFormatting sqref="E68:F69">
    <cfRule type="cellIs" dxfId="53" priority="83" stopIfTrue="1" operator="equal">
      <formula>0</formula>
    </cfRule>
  </conditionalFormatting>
  <conditionalFormatting sqref="F76">
    <cfRule type="cellIs" dxfId="52" priority="82" stopIfTrue="1" operator="equal">
      <formula>0</formula>
    </cfRule>
  </conditionalFormatting>
  <conditionalFormatting sqref="F66:G66">
    <cfRule type="cellIs" dxfId="51" priority="80" stopIfTrue="1" operator="equal">
      <formula>0</formula>
    </cfRule>
  </conditionalFormatting>
  <conditionalFormatting sqref="F61:O61">
    <cfRule type="cellIs" dxfId="50" priority="69" stopIfTrue="1" operator="equal">
      <formula>0</formula>
    </cfRule>
  </conditionalFormatting>
  <conditionalFormatting sqref="F108:H108">
    <cfRule type="cellIs" dxfId="49" priority="73" stopIfTrue="1" operator="equal">
      <formula>0</formula>
    </cfRule>
  </conditionalFormatting>
  <conditionalFormatting sqref="P60 P57:P58">
    <cfRule type="cellIs" dxfId="48" priority="72" stopIfTrue="1" operator="equal">
      <formula>0</formula>
    </cfRule>
  </conditionalFormatting>
  <conditionalFormatting sqref="F112:P112">
    <cfRule type="cellIs" dxfId="47" priority="71" stopIfTrue="1" operator="equal">
      <formula>0</formula>
    </cfRule>
  </conditionalFormatting>
  <conditionalFormatting sqref="J12:L12 O12">
    <cfRule type="cellIs" dxfId="46" priority="65" stopIfTrue="1" operator="equal">
      <formula>0</formula>
    </cfRule>
  </conditionalFormatting>
  <conditionalFormatting sqref="F63:O63">
    <cfRule type="cellIs" dxfId="45" priority="64" stopIfTrue="1" operator="equal">
      <formula>0</formula>
    </cfRule>
  </conditionalFormatting>
  <conditionalFormatting sqref="H66:O66">
    <cfRule type="cellIs" dxfId="44" priority="68" stopIfTrue="1" operator="equal">
      <formula>0</formula>
    </cfRule>
  </conditionalFormatting>
  <conditionalFormatting sqref="E56:H56">
    <cfRule type="cellIs" dxfId="43" priority="60" stopIfTrue="1" operator="equal">
      <formula>0</formula>
    </cfRule>
  </conditionalFormatting>
  <conditionalFormatting sqref="K56:O56">
    <cfRule type="cellIs" dxfId="42" priority="61" stopIfTrue="1" operator="equal">
      <formula>0</formula>
    </cfRule>
  </conditionalFormatting>
  <conditionalFormatting sqref="P56">
    <cfRule type="cellIs" dxfId="41" priority="59" stopIfTrue="1" operator="equal">
      <formula>0</formula>
    </cfRule>
  </conditionalFormatting>
  <conditionalFormatting sqref="F77:I77">
    <cfRule type="cellIs" dxfId="40" priority="57" stopIfTrue="1" operator="equal">
      <formula>0</formula>
    </cfRule>
  </conditionalFormatting>
  <conditionalFormatting sqref="F83:F84 P83:P84">
    <cfRule type="cellIs" dxfId="39" priority="55" stopIfTrue="1" operator="equal">
      <formula>0</formula>
    </cfRule>
  </conditionalFormatting>
  <conditionalFormatting sqref="F50:F53">
    <cfRule type="cellIs" dxfId="38" priority="53" stopIfTrue="1" operator="equal">
      <formula>0</formula>
    </cfRule>
  </conditionalFormatting>
  <conditionalFormatting sqref="F22:F28">
    <cfRule type="cellIs" dxfId="37" priority="42" stopIfTrue="1" operator="equal">
      <formula>0</formula>
    </cfRule>
  </conditionalFormatting>
  <conditionalFormatting sqref="J22:O22">
    <cfRule type="cellIs" dxfId="36" priority="44" stopIfTrue="1" operator="equal">
      <formula>0</formula>
    </cfRule>
  </conditionalFormatting>
  <conditionalFormatting sqref="P12">
    <cfRule type="cellIs" dxfId="35" priority="51" stopIfTrue="1" operator="equal">
      <formula>0</formula>
    </cfRule>
  </conditionalFormatting>
  <conditionalFormatting sqref="I12">
    <cfRule type="cellIs" dxfId="34" priority="50" stopIfTrue="1" operator="equal">
      <formula>0</formula>
    </cfRule>
  </conditionalFormatting>
  <conditionalFormatting sqref="M12">
    <cfRule type="cellIs" dxfId="33" priority="48" stopIfTrue="1" operator="equal">
      <formula>0</formula>
    </cfRule>
  </conditionalFormatting>
  <conditionalFormatting sqref="N12">
    <cfRule type="cellIs" dxfId="32" priority="46" stopIfTrue="1" operator="equal">
      <formula>0</formula>
    </cfRule>
  </conditionalFormatting>
  <conditionalFormatting sqref="E61">
    <cfRule type="cellIs" dxfId="31" priority="37" stopIfTrue="1" operator="equal">
      <formula>0</formula>
    </cfRule>
  </conditionalFormatting>
  <conditionalFormatting sqref="F32:F36">
    <cfRule type="cellIs" dxfId="30" priority="41" stopIfTrue="1" operator="equal">
      <formula>0</formula>
    </cfRule>
  </conditionalFormatting>
  <conditionalFormatting sqref="E54:E55">
    <cfRule type="cellIs" dxfId="29" priority="39" stopIfTrue="1" operator="equal">
      <formula>0</formula>
    </cfRule>
  </conditionalFormatting>
  <conditionalFormatting sqref="F37">
    <cfRule type="cellIs" dxfId="28" priority="40" stopIfTrue="1" operator="equal">
      <formula>0</formula>
    </cfRule>
  </conditionalFormatting>
  <conditionalFormatting sqref="E76">
    <cfRule type="cellIs" dxfId="27" priority="33" stopIfTrue="1" operator="equal">
      <formula>0</formula>
    </cfRule>
  </conditionalFormatting>
  <conditionalFormatting sqref="P61">
    <cfRule type="cellIs" dxfId="26" priority="36" stopIfTrue="1" operator="equal">
      <formula>0</formula>
    </cfRule>
  </conditionalFormatting>
  <conditionalFormatting sqref="F88:P88">
    <cfRule type="cellIs" dxfId="25" priority="27" stopIfTrue="1" operator="equal">
      <formula>0</formula>
    </cfRule>
  </conditionalFormatting>
  <conditionalFormatting sqref="F64:F65">
    <cfRule type="cellIs" dxfId="24" priority="35" stopIfTrue="1" operator="equal">
      <formula>0</formula>
    </cfRule>
  </conditionalFormatting>
  <conditionalFormatting sqref="G71">
    <cfRule type="cellIs" dxfId="23" priority="34" stopIfTrue="1" operator="equal">
      <formula>0</formula>
    </cfRule>
  </conditionalFormatting>
  <conditionalFormatting sqref="E77:E81">
    <cfRule type="cellIs" dxfId="22" priority="32" stopIfTrue="1" operator="equal">
      <formula>0</formula>
    </cfRule>
  </conditionalFormatting>
  <conditionalFormatting sqref="E82">
    <cfRule type="cellIs" dxfId="21" priority="31" stopIfTrue="1" operator="equal">
      <formula>0</formula>
    </cfRule>
  </conditionalFormatting>
  <conditionalFormatting sqref="E83">
    <cfRule type="cellIs" dxfId="20" priority="30" stopIfTrue="1" operator="equal">
      <formula>0</formula>
    </cfRule>
  </conditionalFormatting>
  <conditionalFormatting sqref="E84">
    <cfRule type="cellIs" dxfId="19" priority="29" stopIfTrue="1" operator="equal">
      <formula>0</formula>
    </cfRule>
  </conditionalFormatting>
  <conditionalFormatting sqref="P97">
    <cfRule type="cellIs" dxfId="18" priority="22" stopIfTrue="1" operator="equal">
      <formula>0</formula>
    </cfRule>
  </conditionalFormatting>
  <conditionalFormatting sqref="E91:F91 E92:E93 E94:F96 P91:P96">
    <cfRule type="cellIs" dxfId="17" priority="26" stopIfTrue="1" operator="equal">
      <formula>0</formula>
    </cfRule>
  </conditionalFormatting>
  <conditionalFormatting sqref="F93">
    <cfRule type="cellIs" dxfId="16" priority="25" stopIfTrue="1" operator="equal">
      <formula>0</formula>
    </cfRule>
  </conditionalFormatting>
  <conditionalFormatting sqref="F92">
    <cfRule type="cellIs" dxfId="15" priority="24" stopIfTrue="1" operator="equal">
      <formula>0</formula>
    </cfRule>
  </conditionalFormatting>
  <conditionalFormatting sqref="E97">
    <cfRule type="cellIs" dxfId="14" priority="23" stopIfTrue="1" operator="equal">
      <formula>0</formula>
    </cfRule>
  </conditionalFormatting>
  <conditionalFormatting sqref="F98:F99">
    <cfRule type="cellIs" dxfId="13" priority="21" stopIfTrue="1" operator="equal">
      <formula>0</formula>
    </cfRule>
  </conditionalFormatting>
  <conditionalFormatting sqref="F100:F101">
    <cfRule type="cellIs" dxfId="12" priority="20" stopIfTrue="1" operator="equal">
      <formula>0</formula>
    </cfRule>
  </conditionalFormatting>
  <conditionalFormatting sqref="E98:E99">
    <cfRule type="cellIs" dxfId="11" priority="18" stopIfTrue="1" operator="equal">
      <formula>0</formula>
    </cfRule>
  </conditionalFormatting>
  <conditionalFormatting sqref="P98:P103 P106">
    <cfRule type="cellIs" dxfId="10" priority="16" stopIfTrue="1" operator="equal">
      <formula>0</formula>
    </cfRule>
  </conditionalFormatting>
  <conditionalFormatting sqref="F89:O89">
    <cfRule type="cellIs" dxfId="9" priority="15" stopIfTrue="1" operator="equal">
      <formula>0</formula>
    </cfRule>
  </conditionalFormatting>
  <conditionalFormatting sqref="F105:P105">
    <cfRule type="cellIs" dxfId="8" priority="14" stopIfTrue="1" operator="equal">
      <formula>0</formula>
    </cfRule>
  </conditionalFormatting>
  <conditionalFormatting sqref="F104:P104">
    <cfRule type="cellIs" dxfId="7" priority="13" stopIfTrue="1" operator="equal">
      <formula>0</formula>
    </cfRule>
  </conditionalFormatting>
  <conditionalFormatting sqref="E110:E111">
    <cfRule type="cellIs" dxfId="6" priority="12" stopIfTrue="1" operator="equal">
      <formula>0</formula>
    </cfRule>
  </conditionalFormatting>
  <conditionalFormatting sqref="F120:O120">
    <cfRule type="cellIs" dxfId="5" priority="11" stopIfTrue="1" operator="equal">
      <formula>0</formula>
    </cfRule>
  </conditionalFormatting>
  <conditionalFormatting sqref="P120">
    <cfRule type="cellIs" dxfId="4" priority="10" stopIfTrue="1" operator="equal">
      <formula>0</formula>
    </cfRule>
  </conditionalFormatting>
  <conditionalFormatting sqref="F13:P13">
    <cfRule type="cellIs" dxfId="3" priority="6" stopIfTrue="1" operator="equal">
      <formula>0</formula>
    </cfRule>
  </conditionalFormatting>
  <conditionalFormatting sqref="F29:F31">
    <cfRule type="cellIs" dxfId="2" priority="4" stopIfTrue="1" operator="equal">
      <formula>0</formula>
    </cfRule>
  </conditionalFormatting>
  <conditionalFormatting sqref="F59:O59">
    <cfRule type="cellIs" dxfId="1" priority="2" stopIfTrue="1" operator="equal">
      <formula>0</formula>
    </cfRule>
  </conditionalFormatting>
  <conditionalFormatting sqref="P59">
    <cfRule type="cellIs" dxfId="0" priority="1" stopIfTrue="1" operator="equal">
      <formula>0</formula>
    </cfRule>
  </conditionalFormatting>
  <printOptions horizontalCentered="1"/>
  <pageMargins left="0" right="0" top="0.74803149606299213" bottom="0.74803149606299213" header="0.31496062992125984" footer="0.31496062992125984"/>
  <pageSetup paperSize="9" scale="41" fitToHeight="16" orientation="landscape" r:id="rId6"/>
  <headerFooter differentFirst="1" alignWithMargins="0">
    <oddHeader>&amp;C&amp;P&amp;R</oddHeader>
    <oddFooter>&amp;C</oddFooter>
  </headerFooter>
  <rowBreaks count="5" manualBreakCount="5">
    <brk id="29" max="15" man="1"/>
    <brk id="46" max="15" man="1"/>
    <brk id="71" max="15" man="1"/>
    <brk id="90" max="15" man="1"/>
    <brk id="10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Bud610_1</dc:creator>
  <cp:lastModifiedBy>user</cp:lastModifiedBy>
  <cp:lastPrinted>2021-06-11T13:24:31Z</cp:lastPrinted>
  <dcterms:created xsi:type="dcterms:W3CDTF">2002-12-20T15:22:07Z</dcterms:created>
  <dcterms:modified xsi:type="dcterms:W3CDTF">2021-06-22T12:02:10Z</dcterms:modified>
</cp:coreProperties>
</file>