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Лист1!$B$11:$B$110</definedName>
    <definedName name="Z_01103F3B_1332_4093_B57F_6650A7DBBBBF_.wvu.FilterData" localSheetId="0" hidden="1">Лист1!$B$11:$B$110</definedName>
    <definedName name="Z_346E1572_03B0_45DE_8A70_DADA57F5C395_.wvu.FilterData" localSheetId="0" hidden="1">Лист1!$B$11:$B$110</definedName>
    <definedName name="Z_38D1CC3F_51A4_4BBC_9A15_79589D08CD18_.wvu.FilterData" localSheetId="0" hidden="1">Лист1!$B$11:$B$110</definedName>
    <definedName name="Z_38D1CC3F_51A4_4BBC_9A15_79589D08CD18_.wvu.PrintArea" localSheetId="0" hidden="1">Лист1!$A$1:$P$111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Лист1!#REF!,Лист1!#REF!,Лист1!$118:$121,Лист1!$126:$130,Лист1!$135:$137</definedName>
    <definedName name="Z_396681B9_724F_4DAB_81F9_27C1FC08386D_.wvu.FilterData" localSheetId="0" hidden="1">Лист1!$B$11:$B$110</definedName>
    <definedName name="Z_396681B9_724F_4DAB_81F9_27C1FC08386D_.wvu.PrintArea" localSheetId="0" hidden="1">Лист1!$A$1:$P$110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Лист1!#REF!,Лист1!#REF!,Лист1!$118:$121,Лист1!$126:$130,Лист1!$135:$137</definedName>
    <definedName name="Z_465640CF_4A30_4CBE_9694_134E4F6DC5E7_.wvu.FilterData" localSheetId="0" hidden="1">Лист1!$B$11:$B$110</definedName>
    <definedName name="Z_465640CF_4A30_4CBE_9694_134E4F6DC5E7_.wvu.PrintArea" localSheetId="0" hidden="1">Лист1!$A$1:$P$111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Лист1!#REF!,Лист1!#REF!,Лист1!$118:$121,Лист1!$126:$130,Лист1!$135:$137</definedName>
    <definedName name="Z_D97EC1B7_648F_4C29_B394_E66A20209E53_.wvu.FilterData" localSheetId="0" hidden="1">Лист1!$B$11:$B$110</definedName>
    <definedName name="Z_D97EC1B7_648F_4C29_B394_E66A20209E53_.wvu.PrintArea" localSheetId="0" hidden="1">Лист1!$A$1:$P$110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Лист1!#REF!,Лист1!#REF!,Лист1!$118:$121,Лист1!$126:$130,Лист1!$135:$137</definedName>
    <definedName name="_xlnm.Print_Titles" localSheetId="0">Лист1!$7:$11</definedName>
    <definedName name="_xlnm.Print_Area" localSheetId="0">Лист1!$A$1:$P$113</definedName>
  </definedNames>
  <calcPr calcId="144525" refMode="R1C1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E49" i="1" l="1"/>
  <c r="H49" i="1"/>
  <c r="G49" i="1"/>
  <c r="F49" i="1"/>
  <c r="P49" i="1"/>
  <c r="O49" i="1"/>
  <c r="N49" i="1"/>
  <c r="M49" i="1"/>
  <c r="L49" i="1"/>
  <c r="K49" i="1"/>
  <c r="J49" i="1"/>
  <c r="I49" i="1"/>
  <c r="F74" i="1" l="1"/>
  <c r="H74" i="1"/>
  <c r="J78" i="1"/>
  <c r="F106" i="1"/>
  <c r="F78" i="1"/>
  <c r="F51" i="1"/>
  <c r="P24" i="1"/>
  <c r="F22" i="1"/>
  <c r="E24" i="1"/>
  <c r="E23" i="1"/>
  <c r="P23" i="1" s="1"/>
  <c r="F20" i="1"/>
  <c r="F18" i="1"/>
  <c r="E15" i="1" l="1"/>
  <c r="E40" i="1" l="1"/>
  <c r="F30" i="1"/>
  <c r="E106" i="1" l="1"/>
  <c r="E105" i="1"/>
  <c r="E104" i="1"/>
  <c r="E103" i="1"/>
  <c r="E102" i="1"/>
  <c r="E101" i="1"/>
  <c r="E99" i="1"/>
  <c r="E98" i="1"/>
  <c r="E97" i="1"/>
  <c r="O93" i="1"/>
  <c r="O92" i="1" s="1"/>
  <c r="N93" i="1"/>
  <c r="N92" i="1" s="1"/>
  <c r="M93" i="1"/>
  <c r="M92" i="1" s="1"/>
  <c r="L93" i="1"/>
  <c r="L92" i="1" s="1"/>
  <c r="K93" i="1"/>
  <c r="K92" i="1" s="1"/>
  <c r="J93" i="1"/>
  <c r="J92" i="1" s="1"/>
  <c r="I93" i="1"/>
  <c r="I92" i="1" s="1"/>
  <c r="H93" i="1"/>
  <c r="H92" i="1" s="1"/>
  <c r="G93" i="1"/>
  <c r="G92" i="1" s="1"/>
  <c r="F93" i="1"/>
  <c r="F92" i="1" s="1"/>
  <c r="E94" i="1"/>
  <c r="E93" i="1" s="1"/>
  <c r="E92" i="1" s="1"/>
  <c r="O77" i="1"/>
  <c r="N77" i="1"/>
  <c r="M77" i="1"/>
  <c r="L77" i="1"/>
  <c r="K77" i="1"/>
  <c r="J77" i="1"/>
  <c r="I77" i="1"/>
  <c r="H77" i="1"/>
  <c r="G77" i="1"/>
  <c r="E84" i="1"/>
  <c r="P84" i="1" s="1"/>
  <c r="P94" i="1" l="1"/>
  <c r="P93" i="1" s="1"/>
  <c r="P92" i="1" s="1"/>
  <c r="F100" i="1"/>
  <c r="E100" i="1" s="1"/>
  <c r="F88" i="1"/>
  <c r="F77" i="1" s="1"/>
  <c r="F76" i="1" s="1"/>
  <c r="E91" i="1"/>
  <c r="P91" i="1" s="1"/>
  <c r="E90" i="1"/>
  <c r="P90" i="1" s="1"/>
  <c r="E89" i="1"/>
  <c r="P89" i="1" s="1"/>
  <c r="E88" i="1"/>
  <c r="P88" i="1" s="1"/>
  <c r="E87" i="1"/>
  <c r="P87" i="1" s="1"/>
  <c r="E86" i="1"/>
  <c r="P86" i="1" s="1"/>
  <c r="E85" i="1"/>
  <c r="P85" i="1" s="1"/>
  <c r="E83" i="1"/>
  <c r="P83" i="1" s="1"/>
  <c r="E82" i="1"/>
  <c r="P82" i="1" s="1"/>
  <c r="E81" i="1"/>
  <c r="P81" i="1" s="1"/>
  <c r="E80" i="1"/>
  <c r="P80" i="1" s="1"/>
  <c r="E79" i="1"/>
  <c r="P79" i="1" s="1"/>
  <c r="E78" i="1"/>
  <c r="E74" i="1"/>
  <c r="O76" i="1"/>
  <c r="N76" i="1"/>
  <c r="M76" i="1"/>
  <c r="L76" i="1"/>
  <c r="K76" i="1"/>
  <c r="J76" i="1"/>
  <c r="I76" i="1"/>
  <c r="H76" i="1"/>
  <c r="G76" i="1"/>
  <c r="J73" i="1"/>
  <c r="E73" i="1"/>
  <c r="E72" i="1"/>
  <c r="E71" i="1"/>
  <c r="E70" i="1"/>
  <c r="E69" i="1"/>
  <c r="E68" i="1"/>
  <c r="E67" i="1"/>
  <c r="E65" i="1"/>
  <c r="G60" i="1"/>
  <c r="E63" i="1"/>
  <c r="E62" i="1"/>
  <c r="E61" i="1"/>
  <c r="E59" i="1"/>
  <c r="E56" i="1"/>
  <c r="E55" i="1"/>
  <c r="F54" i="1"/>
  <c r="E54" i="1" s="1"/>
  <c r="E51" i="1"/>
  <c r="P51" i="1" s="1"/>
  <c r="F50" i="1"/>
  <c r="G50" i="1"/>
  <c r="J44" i="1"/>
  <c r="O44" i="1" s="1"/>
  <c r="E44" i="1"/>
  <c r="J42" i="1"/>
  <c r="O42" i="1" s="1"/>
  <c r="K45" i="1"/>
  <c r="J45" i="1" s="1"/>
  <c r="F45" i="1"/>
  <c r="E45" i="1" s="1"/>
  <c r="E43" i="1"/>
  <c r="F42" i="1"/>
  <c r="E42" i="1" s="1"/>
  <c r="F41" i="1"/>
  <c r="E41" i="1" s="1"/>
  <c r="E39" i="1"/>
  <c r="E38" i="1"/>
  <c r="F37" i="1"/>
  <c r="E37" i="1" s="1"/>
  <c r="F36" i="1"/>
  <c r="E36" i="1" s="1"/>
  <c r="F34" i="1"/>
  <c r="E35" i="1"/>
  <c r="F32" i="1"/>
  <c r="E32" i="1" s="1"/>
  <c r="F31" i="1"/>
  <c r="E50" i="1" l="1"/>
  <c r="F33" i="1"/>
  <c r="E33" i="1" s="1"/>
  <c r="E34" i="1"/>
  <c r="P78" i="1"/>
  <c r="E77" i="1"/>
  <c r="P44" i="1"/>
  <c r="P73" i="1"/>
  <c r="E30" i="1"/>
  <c r="F28" i="1"/>
  <c r="E28" i="1" s="1"/>
  <c r="E29" i="1"/>
  <c r="E26" i="1"/>
  <c r="F27" i="1"/>
  <c r="E27" i="1" s="1"/>
  <c r="E22" i="1"/>
  <c r="P22" i="1" s="1"/>
  <c r="E21" i="1"/>
  <c r="E18" i="1"/>
  <c r="E20" i="1"/>
  <c r="F19" i="1"/>
  <c r="F14" i="1"/>
  <c r="E14" i="1" l="1"/>
  <c r="P77" i="1"/>
  <c r="P76" i="1" s="1"/>
  <c r="E76" i="1"/>
  <c r="F17" i="1"/>
  <c r="E17" i="1" s="1"/>
  <c r="E19" i="1"/>
  <c r="F25" i="1"/>
  <c r="E25" i="1" s="1"/>
  <c r="O17" i="1"/>
  <c r="N17" i="1"/>
  <c r="N13" i="1" s="1"/>
  <c r="M17" i="1"/>
  <c r="M13" i="1" s="1"/>
  <c r="L17" i="1"/>
  <c r="L13" i="1" s="1"/>
  <c r="K17" i="1"/>
  <c r="K13" i="1" s="1"/>
  <c r="J17" i="1"/>
  <c r="H54" i="1" l="1"/>
  <c r="G54" i="1"/>
  <c r="H52" i="1"/>
  <c r="G52" i="1"/>
  <c r="E52" i="1"/>
  <c r="P43" i="1"/>
  <c r="H14" i="1"/>
  <c r="G14" i="1"/>
  <c r="P72" i="1" l="1"/>
  <c r="P55" i="1" l="1"/>
  <c r="P54" i="1"/>
  <c r="I66" i="1" l="1"/>
  <c r="H66" i="1"/>
  <c r="G66" i="1"/>
  <c r="F58" i="1"/>
  <c r="P58" i="1"/>
  <c r="P46" i="1" l="1"/>
  <c r="F46" i="1"/>
  <c r="F13" i="1" s="1"/>
  <c r="O45" i="1" l="1"/>
  <c r="O13" i="1" s="1"/>
  <c r="O53" i="1"/>
  <c r="N53" i="1"/>
  <c r="M53" i="1"/>
  <c r="L53" i="1"/>
  <c r="K53" i="1"/>
  <c r="J53" i="1"/>
  <c r="I53" i="1"/>
  <c r="H53" i="1"/>
  <c r="G53" i="1"/>
  <c r="F53" i="1"/>
  <c r="H56" i="1"/>
  <c r="I56" i="1"/>
  <c r="J56" i="1"/>
  <c r="K56" i="1"/>
  <c r="L56" i="1"/>
  <c r="M56" i="1"/>
  <c r="N56" i="1"/>
  <c r="O56" i="1"/>
  <c r="L12" i="1"/>
  <c r="K12" i="1"/>
  <c r="H96" i="1"/>
  <c r="G96" i="1"/>
  <c r="P105" i="1"/>
  <c r="P98" i="1"/>
  <c r="P74" i="1"/>
  <c r="P71" i="1"/>
  <c r="P70" i="1"/>
  <c r="P69" i="1"/>
  <c r="P68" i="1"/>
  <c r="P67" i="1"/>
  <c r="P65" i="1"/>
  <c r="P64" i="1"/>
  <c r="P63" i="1"/>
  <c r="P62" i="1"/>
  <c r="P61" i="1"/>
  <c r="P59" i="1"/>
  <c r="P52" i="1"/>
  <c r="P47" i="1"/>
  <c r="P45" i="1"/>
  <c r="P42" i="1"/>
  <c r="P41" i="1"/>
  <c r="P40" i="1"/>
  <c r="P39" i="1"/>
  <c r="P38" i="1"/>
  <c r="P36" i="1"/>
  <c r="P35" i="1"/>
  <c r="P34" i="1"/>
  <c r="P32" i="1"/>
  <c r="P29" i="1"/>
  <c r="P28" i="1"/>
  <c r="P27" i="1"/>
  <c r="P26" i="1"/>
  <c r="P21" i="1"/>
  <c r="P20" i="1"/>
  <c r="P19" i="1"/>
  <c r="P18" i="1"/>
  <c r="P16" i="1"/>
  <c r="M48" i="1" l="1"/>
  <c r="M107" i="1" s="1"/>
  <c r="E53" i="1"/>
  <c r="N48" i="1"/>
  <c r="N107" i="1" s="1"/>
  <c r="K48" i="1"/>
  <c r="K107" i="1" s="1"/>
  <c r="I48" i="1"/>
  <c r="F96" i="1"/>
  <c r="P56" i="1"/>
  <c r="F52" i="1"/>
  <c r="P33" i="1" l="1"/>
  <c r="F64" i="1"/>
  <c r="F60" i="1" s="1"/>
  <c r="P25" i="1"/>
  <c r="P37" i="1"/>
  <c r="I17" i="1"/>
  <c r="I13" i="1" s="1"/>
  <c r="H17" i="1"/>
  <c r="H13" i="1" s="1"/>
  <c r="G17" i="1"/>
  <c r="G13" i="1" s="1"/>
  <c r="I107" i="1" l="1"/>
  <c r="E60" i="1"/>
  <c r="F66" i="1"/>
  <c r="E66" i="1" s="1"/>
  <c r="P66" i="1" s="1"/>
  <c r="H12" i="1"/>
  <c r="G12" i="1"/>
  <c r="P17" i="1"/>
  <c r="P60" i="1" l="1"/>
  <c r="P102" i="1"/>
  <c r="P103" i="1"/>
  <c r="P104" i="1"/>
  <c r="P106" i="1"/>
  <c r="J95" i="1"/>
  <c r="G95" i="1"/>
  <c r="H95" i="1"/>
  <c r="P97" i="1"/>
  <c r="O12" i="1" l="1"/>
  <c r="P99" i="1"/>
  <c r="E96" i="1"/>
  <c r="F95" i="1"/>
  <c r="P96" i="1" l="1"/>
  <c r="P101" i="1"/>
  <c r="P100" i="1" s="1"/>
  <c r="E95" i="1" l="1"/>
  <c r="P95" i="1" l="1"/>
  <c r="O48" i="1" l="1"/>
  <c r="O107" i="1" s="1"/>
  <c r="L48" i="1" l="1"/>
  <c r="L107" i="1" s="1"/>
  <c r="H48" i="1" l="1"/>
  <c r="H107" i="1" s="1"/>
  <c r="P53" i="1" l="1"/>
  <c r="J14" i="1"/>
  <c r="J13" i="1" s="1"/>
  <c r="P14" i="1" l="1"/>
  <c r="P50" i="1" l="1"/>
  <c r="J12" i="1"/>
  <c r="G48" i="1"/>
  <c r="G107" i="1" s="1"/>
  <c r="J48" i="1" l="1"/>
  <c r="J107" i="1" s="1"/>
  <c r="P15" i="1"/>
  <c r="P30" i="1"/>
  <c r="E31" i="1"/>
  <c r="E13" i="1" s="1"/>
  <c r="F12" i="1" l="1"/>
  <c r="P31" i="1"/>
  <c r="P13" i="1" s="1"/>
  <c r="E12" i="1" l="1"/>
  <c r="P12" i="1"/>
  <c r="E75" i="1"/>
  <c r="P75" i="1" l="1"/>
  <c r="E48" i="1"/>
  <c r="E107" i="1" s="1"/>
  <c r="F48" i="1"/>
  <c r="F107" i="1" s="1"/>
  <c r="P48" i="1" l="1"/>
  <c r="P107" i="1" s="1"/>
</calcChain>
</file>

<file path=xl/sharedStrings.xml><?xml version="1.0" encoding="utf-8"?>
<sst xmlns="http://schemas.openxmlformats.org/spreadsheetml/2006/main" count="282" uniqueCount="210">
  <si>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</si>
  <si>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</si>
  <si>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</si>
  <si>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</si>
  <si>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</si>
  <si>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</si>
  <si>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</si>
  <si>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</si>
  <si>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</si>
  <si>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</si>
  <si>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</si>
  <si>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</si>
  <si>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</si>
  <si>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</si>
  <si>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</si>
  <si>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</si>
  <si>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</si>
  <si>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</si>
  <si>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</si>
  <si>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</si>
  <si>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</si>
  <si>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</si>
  <si>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</si>
  <si>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</si>
  <si>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</si>
  <si>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</si>
  <si>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</si>
  <si>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</si>
  <si>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</si>
  <si>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</si>
  <si>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</si>
  <si>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</si>
  <si>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</si>
  <si>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</si>
  <si>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</si>
  <si>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</si>
  <si>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</si>
  <si>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</si>
  <si>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</si>
  <si>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</si>
  <si>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</si>
  <si>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</si>
  <si>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</si>
  <si>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</si>
  <si>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</si>
  <si>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</si>
  <si>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</si>
  <si>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</si>
  <si>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</si>
  <si>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</si>
  <si>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</si>
  <si>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</si>
  <si>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</si>
  <si>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</si>
  <si>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</si>
  <si>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</si>
  <si>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</si>
  <si>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</si>
  <si>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</si>
  <si>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</si>
  <si>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</si>
  <si>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</si>
  <si>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</si>
  <si>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</si>
  <si>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</si>
  <si>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</si>
  <si>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</si>
  <si>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</si>
  <si>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</si>
  <si>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</si>
  <si>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</si>
  <si>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</si>
  <si>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</si>
  <si>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</si>
  <si>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</si>
  <si>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</si>
  <si>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</si>
  <si>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</si>
  <si>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</si>
  <si>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</si>
  <si>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</si>
  <si>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</si>
  <si>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</si>
  <si>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</si>
  <si>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</si>
  <si>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</si>
  <si>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</si>
  <si>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</si>
  <si>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</si>
  <si>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</si>
  <si>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</si>
  <si>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</si>
  <si>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</si>
  <si>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</si>
  <si>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</si>
  <si>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</si>
  <si>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</si>
  <si>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</si>
  <si>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</si>
  <si>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</si>
  <si>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</si>
  <si>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</si>
  <si>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</si>
  <si>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</si>
  <si>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</si>
  <si>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</si>
  <si>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</si>
  <si>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</si>
  <si>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</si>
  <si>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</si>
  <si>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</si>
  <si>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</si>
  <si>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Інша діяльність у сфері державного управління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</si>
  <si>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</si>
  <si>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</si>
  <si>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</si>
  <si>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</si>
  <si>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</si>
  <si>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</si>
  <si>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</si>
  <si>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</si>
  <si>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</si>
  <si>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Заходи із запобігання та ликвідації надзвичайних ситуацій та наслідків стихіного лиха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</si>
  <si>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</si>
  <si>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</si>
  <si>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</si>
  <si>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</si>
  <si>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</si>
  <si>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</si>
  <si>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</si>
  <si>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</si>
  <si>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</si>
  <si>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</si>
  <si>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</si>
  <si>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</si>
  <si>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</si>
  <si>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</si>
  <si>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</si>
  <si>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</si>
  <si>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</si>
  <si>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</si>
  <si>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</si>
  <si>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</si>
  <si>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</si>
  <si>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</si>
  <si>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</si>
  <si>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</si>
  <si>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</si>
  <si>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</si>
  <si>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</si>
  <si>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</si>
  <si>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</si>
  <si>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</si>
  <si>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</si>
  <si>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</si>
  <si>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</si>
  <si>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</si>
  <si>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</si>
  <si>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</si>
  <si>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</si>
  <si>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</si>
  <si>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</si>
  <si>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</si>
  <si>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</si>
  <si>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</si>
  <si>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</si>
  <si>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</si>
  <si>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</si>
  <si>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</si>
  <si>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</si>
  <si>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</si>
  <si>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</si>
  <si>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</si>
  <si>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</si>
  <si>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</si>
  <si>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</si>
  <si>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</si>
  <si>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</si>
  <si>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</si>
  <si>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</si>
  <si>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</si>
  <si>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</si>
  <si>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</si>
  <si>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</si>
  <si>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</si>
  <si>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"Надання соціальних гарантій фізичним особам, які надають соціальні послуги громадянам похилого віку, особім з інвалідністю, дітям з інфвалідністю, хворим, які не здатні до самообслуговування і потребують стороннєй допомоги"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</si>
  <si>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</si>
  <si>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</si>
  <si>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</si>
  <si>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</si>
  <si>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</si>
  <si>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</si>
  <si>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</si>
  <si>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</si>
  <si>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</si>
  <si>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</si>
  <si>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</si>
  <si>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</si>
  <si>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</si>
  <si>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</si>
  <si>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</si>
  <si>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</si>
  <si>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</si>
  <si>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</si>
  <si>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</si>
  <si>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</si>
  <si>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</si>
  <si>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VІІІ позачергова сесія 8 скликання від  22.04.2021 № 2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</si>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</sst>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5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4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4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49" fontId="5" fillId="3" borderId="38" xfId="0" applyNumberFormat="1" applyFont="1" applyFill="1" applyBorder="1" applyAlignment="1">
      <alignment horizontal="center" vertical="top" wrapText="1"/>
    </xf>
    <xf numFmtId="49" fontId="5" fillId="3" borderId="38" xfId="0" applyNumberFormat="1" applyFont="1" applyFill="1" applyBorder="1" applyAlignment="1">
      <alignment horizontal="center" vertical="center" wrapText="1"/>
    </xf>
    <xf numFmtId="49" fontId="5" fillId="3" borderId="55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 vertical="center" wrapText="1"/>
    </xf>
    <xf numFmtId="168" fontId="5" fillId="3" borderId="38" xfId="2" applyNumberFormat="1" applyFont="1" applyFill="1" applyBorder="1" applyAlignment="1">
      <alignment horizontal="center" vertical="top" wrapText="1"/>
    </xf>
    <xf numFmtId="168" fontId="5" fillId="3" borderId="48" xfId="2" applyNumberFormat="1" applyFont="1" applyFill="1" applyBorder="1" applyAlignment="1">
      <alignment horizontal="center" vertical="top" wrapText="1"/>
    </xf>
    <xf numFmtId="167" fontId="5" fillId="3" borderId="17" xfId="2" applyNumberFormat="1" applyFont="1" applyFill="1" applyBorder="1" applyAlignment="1">
      <alignment horizontal="center" vertical="top" wrapText="1"/>
    </xf>
    <xf numFmtId="1" fontId="24" fillId="3" borderId="26" xfId="0" applyNumberFormat="1" applyFont="1" applyFill="1" applyBorder="1" applyAlignment="1">
      <alignment horizontal="center" vertical="center"/>
    </xf>
    <xf numFmtId="167" fontId="5" fillId="3" borderId="38" xfId="2" applyNumberFormat="1" applyFont="1" applyFill="1" applyBorder="1" applyAlignment="1">
      <alignment horizontal="center" vertical="top" wrapText="1"/>
    </xf>
    <xf numFmtId="167" fontId="5" fillId="3" borderId="48" xfId="2" applyNumberFormat="1" applyFont="1" applyFill="1" applyBorder="1" applyAlignment="1">
      <alignment horizontal="center" vertical="top" wrapText="1"/>
    </xf>
    <xf numFmtId="1" fontId="10" fillId="3" borderId="17" xfId="0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top" wrapText="1"/>
    </xf>
    <xf numFmtId="168" fontId="5" fillId="3" borderId="13" xfId="2" applyNumberFormat="1" applyFont="1" applyFill="1" applyBorder="1" applyAlignment="1">
      <alignment horizontal="center" vertical="top" wrapText="1"/>
    </xf>
    <xf numFmtId="49" fontId="5" fillId="3" borderId="37" xfId="0" applyNumberFormat="1" applyFont="1" applyFill="1" applyBorder="1" applyAlignment="1">
      <alignment horizontal="center" vertical="top" wrapText="1"/>
    </xf>
    <xf numFmtId="49" fontId="10" fillId="3" borderId="37" xfId="0" applyNumberFormat="1" applyFont="1" applyFill="1" applyBorder="1" applyAlignment="1">
      <alignment horizontal="center" vertical="top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8" fontId="5" fillId="3" borderId="37" xfId="2" applyNumberFormat="1" applyFont="1" applyFill="1" applyBorder="1" applyAlignment="1">
      <alignment horizontal="center" vertical="top" wrapText="1"/>
    </xf>
    <xf numFmtId="49" fontId="10" fillId="0" borderId="52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left" vertical="center" wrapText="1"/>
    </xf>
    <xf numFmtId="167" fontId="10" fillId="0" borderId="52" xfId="2" applyNumberFormat="1" applyFont="1" applyFill="1" applyBorder="1" applyAlignment="1">
      <alignment horizontal="center" vertical="center" wrapText="1"/>
    </xf>
    <xf numFmtId="167" fontId="10" fillId="0" borderId="47" xfId="2" applyNumberFormat="1" applyFont="1" applyFill="1" applyBorder="1" applyAlignment="1">
      <alignment horizontal="center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1" fontId="10" fillId="0" borderId="31" xfId="0" applyNumberFormat="1" applyFont="1" applyFill="1" applyBorder="1" applyAlignment="1">
      <alignment horizontal="center" vertical="center" wrapText="1"/>
    </xf>
    <xf numFmtId="1" fontId="10" fillId="0" borderId="52" xfId="0" applyNumberFormat="1" applyFont="1" applyFill="1" applyBorder="1" applyAlignment="1">
      <alignment horizontal="center" vertical="center" wrapText="1"/>
    </xf>
    <xf numFmtId="1" fontId="10" fillId="0" borderId="47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67" fontId="5" fillId="3" borderId="31" xfId="2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167" fontId="10" fillId="0" borderId="22" xfId="2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167" fontId="5" fillId="3" borderId="11" xfId="2" applyNumberFormat="1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49" fontId="21" fillId="0" borderId="39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 wrapText="1"/>
    </xf>
    <xf numFmtId="2" fontId="10" fillId="0" borderId="39" xfId="0" applyNumberFormat="1" applyFont="1" applyFill="1" applyBorder="1" applyAlignment="1">
      <alignment horizontal="center" vertical="center" wrapText="1"/>
    </xf>
    <xf numFmtId="2" fontId="10" fillId="0" borderId="32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justify" wrapText="1"/>
    </xf>
    <xf numFmtId="1" fontId="10" fillId="0" borderId="15" xfId="0" applyNumberFormat="1" applyFont="1" applyFill="1" applyBorder="1" applyAlignment="1">
      <alignment horizontal="center" vertical="justify" wrapText="1"/>
    </xf>
    <xf numFmtId="1" fontId="10" fillId="0" borderId="39" xfId="0" applyNumberFormat="1" applyFont="1" applyFill="1" applyBorder="1" applyAlignment="1">
      <alignment horizontal="center" vertical="justify" wrapText="1"/>
    </xf>
    <xf numFmtId="1" fontId="10" fillId="0" borderId="22" xfId="0" applyNumberFormat="1" applyFont="1" applyFill="1" applyBorder="1" applyAlignment="1">
      <alignment horizontal="center" vertical="justify" wrapText="1"/>
    </xf>
    <xf numFmtId="167" fontId="5" fillId="3" borderId="11" xfId="2" applyNumberFormat="1" applyFont="1" applyFill="1" applyBorder="1" applyAlignment="1">
      <alignment horizontal="center" vertical="top" wrapText="1"/>
    </xf>
    <xf numFmtId="168" fontId="10" fillId="0" borderId="22" xfId="2" applyNumberFormat="1" applyFont="1" applyFill="1" applyBorder="1" applyAlignment="1">
      <alignment horizontal="center" vertical="center" wrapText="1"/>
    </xf>
    <xf numFmtId="168" fontId="5" fillId="3" borderId="11" xfId="2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10" fillId="0" borderId="39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2" fontId="5" fillId="3" borderId="11" xfId="2" applyNumberFormat="1" applyFont="1" applyFill="1" applyBorder="1" applyAlignment="1">
      <alignment horizontal="center" vertical="center" wrapText="1"/>
    </xf>
    <xf numFmtId="2" fontId="10" fillId="0" borderId="39" xfId="3" quotePrefix="1" applyNumberFormat="1" applyFont="1" applyFill="1" applyBorder="1" applyAlignment="1">
      <alignment horizontal="left" vertical="center" wrapText="1"/>
    </xf>
    <xf numFmtId="167" fontId="10" fillId="0" borderId="39" xfId="2" applyNumberFormat="1" applyFont="1" applyFill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left" vertical="center" wrapText="1"/>
    </xf>
    <xf numFmtId="167" fontId="10" fillId="0" borderId="50" xfId="2" applyNumberFormat="1" applyFont="1" applyFill="1" applyBorder="1" applyAlignment="1">
      <alignment horizontal="center" vertical="center" wrapText="1"/>
    </xf>
    <xf numFmtId="167" fontId="10" fillId="0" borderId="23" xfId="2" applyNumberFormat="1" applyFont="1" applyFill="1" applyBorder="1" applyAlignment="1">
      <alignment horizontal="center" vertical="center" wrapText="1"/>
    </xf>
    <xf numFmtId="167" fontId="10" fillId="0" borderId="5" xfId="2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50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67" fontId="5" fillId="3" borderId="12" xfId="2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67" fontId="5" fillId="3" borderId="38" xfId="2" applyNumberFormat="1" applyFont="1" applyFill="1" applyBorder="1" applyAlignment="1">
      <alignment horizontal="center" vertical="center"/>
    </xf>
    <xf numFmtId="167" fontId="5" fillId="3" borderId="48" xfId="2" applyNumberFormat="1" applyFont="1" applyFill="1" applyBorder="1" applyAlignment="1">
      <alignment horizontal="center" vertical="center"/>
    </xf>
    <xf numFmtId="167" fontId="5" fillId="3" borderId="17" xfId="2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center" wrapText="1"/>
    </xf>
    <xf numFmtId="3" fontId="5" fillId="3" borderId="38" xfId="1" applyNumberFormat="1" applyFont="1" applyFill="1" applyBorder="1" applyAlignment="1">
      <alignment horizontal="center" vertical="center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167" fontId="5" fillId="3" borderId="13" xfId="2" applyNumberFormat="1" applyFont="1" applyFill="1" applyBorder="1" applyAlignment="1">
      <alignment horizontal="center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 wrapText="1"/>
    </xf>
    <xf numFmtId="167" fontId="5" fillId="3" borderId="37" xfId="2" applyNumberFormat="1" applyFont="1" applyFill="1" applyBorder="1" applyAlignment="1">
      <alignment horizontal="center" vertical="center"/>
    </xf>
    <xf numFmtId="167" fontId="5" fillId="3" borderId="45" xfId="2" applyNumberFormat="1" applyFont="1" applyFill="1" applyBorder="1" applyAlignment="1">
      <alignment horizontal="center" vertical="center"/>
    </xf>
    <xf numFmtId="167" fontId="5" fillId="3" borderId="16" xfId="2" applyNumberFormat="1" applyFont="1" applyFill="1" applyBorder="1" applyAlignment="1">
      <alignment horizontal="center" vertical="center"/>
    </xf>
    <xf numFmtId="167" fontId="5" fillId="3" borderId="30" xfId="2" applyNumberFormat="1" applyFont="1" applyFill="1" applyBorder="1" applyAlignment="1">
      <alignment horizontal="center" vertical="center"/>
    </xf>
    <xf numFmtId="167" fontId="10" fillId="0" borderId="52" xfId="2" applyNumberFormat="1" applyFont="1" applyFill="1" applyBorder="1" applyAlignment="1">
      <alignment horizontal="center" vertical="center"/>
    </xf>
    <xf numFmtId="167" fontId="10" fillId="0" borderId="47" xfId="2" applyNumberFormat="1" applyFont="1" applyFill="1" applyBorder="1" applyAlignment="1">
      <alignment horizontal="center" vertical="center"/>
    </xf>
    <xf numFmtId="167" fontId="10" fillId="0" borderId="29" xfId="2" applyNumberFormat="1" applyFont="1" applyFill="1" applyBorder="1" applyAlignment="1">
      <alignment horizontal="center" vertical="center" wrapText="1"/>
    </xf>
    <xf numFmtId="1" fontId="10" fillId="0" borderId="47" xfId="0" applyNumberFormat="1" applyFont="1" applyFill="1" applyBorder="1" applyAlignment="1">
      <alignment horizontal="center" vertical="center" wrapText="1"/>
    </xf>
    <xf numFmtId="167" fontId="5" fillId="4" borderId="31" xfId="2" applyNumberFormat="1" applyFont="1" applyFill="1" applyBorder="1" applyAlignment="1">
      <alignment horizontal="center" vertical="center" wrapText="1"/>
    </xf>
    <xf numFmtId="167" fontId="10" fillId="0" borderId="22" xfId="2" applyNumberFormat="1" applyFont="1" applyFill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167" fontId="10" fillId="0" borderId="39" xfId="2" applyNumberFormat="1" applyFont="1" applyFill="1" applyBorder="1" applyAlignment="1">
      <alignment horizontal="center" vertical="center"/>
    </xf>
    <xf numFmtId="167" fontId="21" fillId="0" borderId="3" xfId="2" applyNumberFormat="1" applyFont="1" applyFill="1" applyBorder="1" applyAlignment="1">
      <alignment horizontal="center" vertical="center"/>
    </xf>
    <xf numFmtId="167" fontId="21" fillId="0" borderId="11" xfId="2" applyNumberFormat="1" applyFont="1" applyFill="1" applyBorder="1" applyAlignment="1">
      <alignment horizontal="center" vertical="center"/>
    </xf>
    <xf numFmtId="49" fontId="21" fillId="0" borderId="50" xfId="0" applyNumberFormat="1" applyFont="1" applyFill="1" applyBorder="1" applyAlignment="1">
      <alignment horizontal="center" vertical="center" wrapText="1"/>
    </xf>
    <xf numFmtId="49" fontId="21" fillId="0" borderId="41" xfId="0" applyNumberFormat="1" applyFont="1" applyFill="1" applyBorder="1" applyAlignment="1">
      <alignment horizontal="center" vertical="center" wrapText="1"/>
    </xf>
    <xf numFmtId="167" fontId="10" fillId="0" borderId="11" xfId="2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11" xfId="0" applyNumberFormat="1" applyFont="1" applyFill="1" applyBorder="1" applyAlignment="1">
      <alignment horizontal="center" vertical="center" wrapText="1"/>
    </xf>
    <xf numFmtId="167" fontId="5" fillId="4" borderId="11" xfId="2" applyNumberFormat="1" applyFont="1" applyFill="1" applyBorder="1" applyAlignment="1">
      <alignment horizontal="center" vertical="center" wrapText="1"/>
    </xf>
    <xf numFmtId="167" fontId="10" fillId="0" borderId="32" xfId="2" applyNumberFormat="1" applyFont="1" applyFill="1" applyBorder="1" applyAlignment="1">
      <alignment horizontal="center" vertical="center"/>
    </xf>
    <xf numFmtId="49" fontId="10" fillId="5" borderId="39" xfId="0" applyNumberFormat="1" applyFont="1" applyFill="1" applyBorder="1" applyAlignment="1">
      <alignment horizontal="center" vertical="center" wrapText="1"/>
    </xf>
    <xf numFmtId="49" fontId="10" fillId="5" borderId="32" xfId="0" applyNumberFormat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167" fontId="10" fillId="5" borderId="39" xfId="2" applyNumberFormat="1" applyFont="1" applyFill="1" applyBorder="1" applyAlignment="1">
      <alignment horizontal="center" vertical="center"/>
    </xf>
    <xf numFmtId="167" fontId="10" fillId="5" borderId="22" xfId="2" applyNumberFormat="1" applyFont="1" applyFill="1" applyBorder="1" applyAlignment="1">
      <alignment horizontal="center" vertical="center" wrapText="1"/>
    </xf>
    <xf numFmtId="167" fontId="10" fillId="5" borderId="3" xfId="2" applyNumberFormat="1" applyFont="1" applyFill="1" applyBorder="1" applyAlignment="1">
      <alignment horizontal="center" vertical="center" wrapText="1"/>
    </xf>
    <xf numFmtId="167" fontId="10" fillId="5" borderId="15" xfId="2" applyNumberFormat="1" applyFont="1" applyFill="1" applyBorder="1" applyAlignment="1">
      <alignment horizontal="center" vertical="center" wrapText="1"/>
    </xf>
    <xf numFmtId="167" fontId="10" fillId="5" borderId="39" xfId="2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67" fontId="21" fillId="0" borderId="3" xfId="2" applyNumberFormat="1" applyFont="1" applyFill="1" applyBorder="1" applyAlignment="1">
      <alignment horizontal="center" vertical="center" wrapText="1"/>
    </xf>
    <xf numFmtId="167" fontId="21" fillId="0" borderId="15" xfId="2" applyNumberFormat="1" applyFont="1" applyFill="1" applyBorder="1" applyAlignment="1">
      <alignment horizontal="center" vertical="center" wrapText="1"/>
    </xf>
    <xf numFmtId="167" fontId="21" fillId="0" borderId="39" xfId="2" applyNumberFormat="1" applyFont="1" applyFill="1" applyBorder="1" applyAlignment="1">
      <alignment horizontal="center" vertical="center" wrapText="1"/>
    </xf>
    <xf numFmtId="167" fontId="21" fillId="0" borderId="22" xfId="2" applyNumberFormat="1" applyFont="1" applyFill="1" applyBorder="1" applyAlignment="1">
      <alignment horizontal="center" vertical="center" wrapText="1"/>
    </xf>
    <xf numFmtId="167" fontId="10" fillId="0" borderId="15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167" fontId="10" fillId="0" borderId="14" xfId="2" applyNumberFormat="1" applyFont="1" applyFill="1" applyBorder="1" applyAlignment="1">
      <alignment horizontal="center" vertical="center"/>
    </xf>
    <xf numFmtId="167" fontId="21" fillId="0" borderId="39" xfId="2" applyNumberFormat="1" applyFont="1" applyFill="1" applyBorder="1" applyAlignment="1">
      <alignment horizontal="center" vertical="center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67" fontId="10" fillId="0" borderId="20" xfId="2" applyNumberFormat="1" applyFont="1" applyFill="1" applyBorder="1" applyAlignment="1">
      <alignment horizontal="center" vertical="center" wrapText="1"/>
    </xf>
    <xf numFmtId="167" fontId="10" fillId="0" borderId="50" xfId="2" applyNumberFormat="1" applyFont="1" applyFill="1" applyBorder="1" applyAlignment="1">
      <alignment horizontal="center" vertical="center"/>
    </xf>
    <xf numFmtId="167" fontId="10" fillId="0" borderId="23" xfId="2" applyNumberFormat="1" applyFont="1" applyFill="1" applyBorder="1" applyAlignment="1">
      <alignment horizontal="center" vertical="center"/>
    </xf>
    <xf numFmtId="167" fontId="10" fillId="0" borderId="34" xfId="2" applyNumberFormat="1" applyFont="1" applyFill="1" applyBorder="1" applyAlignment="1">
      <alignment horizontal="center" vertical="center" wrapText="1"/>
    </xf>
    <xf numFmtId="167" fontId="10" fillId="0" borderId="24" xfId="2" applyNumberFormat="1" applyFont="1" applyFill="1" applyBorder="1" applyAlignment="1">
      <alignment horizontal="center" vertical="center" wrapText="1"/>
    </xf>
    <xf numFmtId="167" fontId="21" fillId="0" borderId="5" xfId="2" applyNumberFormat="1" applyFont="1" applyFill="1" applyBorder="1" applyAlignment="1">
      <alignment horizontal="center" vertical="center" wrapText="1"/>
    </xf>
    <xf numFmtId="167" fontId="21" fillId="0" borderId="24" xfId="2" applyNumberFormat="1" applyFont="1" applyFill="1" applyBorder="1" applyAlignment="1">
      <alignment horizontal="center" vertical="center" wrapText="1"/>
    </xf>
    <xf numFmtId="168" fontId="5" fillId="3" borderId="38" xfId="2" applyNumberFormat="1" applyFont="1" applyFill="1" applyBorder="1" applyAlignment="1">
      <alignment horizontal="center" vertical="center"/>
    </xf>
    <xf numFmtId="168" fontId="5" fillId="3" borderId="48" xfId="2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center"/>
    </xf>
    <xf numFmtId="168" fontId="5" fillId="3" borderId="13" xfId="2" applyNumberFormat="1" applyFont="1" applyFill="1" applyBorder="1" applyAlignment="1">
      <alignment horizontal="center" vertical="center"/>
    </xf>
    <xf numFmtId="168" fontId="5" fillId="3" borderId="37" xfId="2" applyNumberFormat="1" applyFont="1" applyFill="1" applyBorder="1" applyAlignment="1">
      <alignment horizontal="center" vertical="center"/>
    </xf>
    <xf numFmtId="168" fontId="5" fillId="3" borderId="45" xfId="2" applyNumberFormat="1" applyFont="1" applyFill="1" applyBorder="1" applyAlignment="1">
      <alignment horizontal="center" vertical="center"/>
    </xf>
    <xf numFmtId="168" fontId="5" fillId="3" borderId="33" xfId="2" applyNumberFormat="1" applyFont="1" applyFill="1" applyBorder="1" applyAlignment="1">
      <alignment horizontal="center" vertical="center" wrapText="1"/>
    </xf>
    <xf numFmtId="167" fontId="21" fillId="0" borderId="6" xfId="2" applyNumberFormat="1" applyFont="1" applyFill="1" applyBorder="1" applyAlignment="1">
      <alignment horizontal="center" vertical="center" wrapText="1"/>
    </xf>
    <xf numFmtId="167" fontId="5" fillId="3" borderId="56" xfId="2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justify" wrapText="1"/>
    </xf>
    <xf numFmtId="2" fontId="10" fillId="0" borderId="15" xfId="0" applyNumberFormat="1" applyFont="1" applyFill="1" applyBorder="1" applyAlignment="1">
      <alignment horizontal="center" vertical="justify" wrapText="1"/>
    </xf>
    <xf numFmtId="2" fontId="10" fillId="0" borderId="39" xfId="0" applyNumberFormat="1" applyFont="1" applyFill="1" applyBorder="1" applyAlignment="1">
      <alignment horizontal="center" vertical="justify" wrapText="1"/>
    </xf>
    <xf numFmtId="2" fontId="10" fillId="0" borderId="22" xfId="0" applyNumberFormat="1" applyFont="1" applyFill="1" applyBorder="1" applyAlignment="1">
      <alignment horizontal="center" vertical="justify" wrapText="1"/>
    </xf>
    <xf numFmtId="2" fontId="5" fillId="3" borderId="11" xfId="2" applyNumberFormat="1" applyFont="1" applyFill="1" applyBorder="1" applyAlignment="1">
      <alignment horizontal="center" vertical="top" wrapText="1"/>
    </xf>
    <xf numFmtId="0" fontId="10" fillId="0" borderId="54" xfId="0" applyFont="1" applyFill="1" applyBorder="1" applyAlignment="1">
      <alignment horizontal="left" vertical="center" wrapText="1"/>
    </xf>
    <xf numFmtId="3" fontId="10" fillId="0" borderId="23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 wrapText="1"/>
    </xf>
    <xf numFmtId="1" fontId="10" fillId="2" borderId="39" xfId="0" applyNumberFormat="1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 wrapText="1"/>
    </xf>
    <xf numFmtId="168" fontId="10" fillId="0" borderId="39" xfId="2" applyNumberFormat="1" applyFont="1" applyFill="1" applyBorder="1" applyAlignment="1">
      <alignment horizontal="center" vertical="center" wrapText="1"/>
    </xf>
    <xf numFmtId="167" fontId="5" fillId="3" borderId="38" xfId="2" applyNumberFormat="1" applyFont="1" applyFill="1" applyBorder="1" applyAlignment="1">
      <alignment horizontal="center" vertical="center" wrapText="1"/>
    </xf>
    <xf numFmtId="167" fontId="5" fillId="3" borderId="48" xfId="2" applyNumberFormat="1" applyFont="1" applyFill="1" applyBorder="1" applyAlignment="1">
      <alignment horizontal="center" vertical="center" wrapText="1"/>
    </xf>
    <xf numFmtId="167" fontId="5" fillId="3" borderId="17" xfId="2" applyNumberFormat="1" applyFont="1" applyFill="1" applyBorder="1" applyAlignment="1">
      <alignment horizontal="center" vertical="center" wrapText="1"/>
    </xf>
    <xf numFmtId="167" fontId="5" fillId="3" borderId="37" xfId="2" applyNumberFormat="1" applyFont="1" applyFill="1" applyBorder="1" applyAlignment="1">
      <alignment horizontal="center" vertical="center" wrapText="1"/>
    </xf>
    <xf numFmtId="167" fontId="5" fillId="3" borderId="45" xfId="2" applyNumberFormat="1" applyFont="1" applyFill="1" applyBorder="1" applyAlignment="1">
      <alignment horizontal="center" vertical="center" wrapText="1"/>
    </xf>
    <xf numFmtId="167" fontId="5" fillId="3" borderId="16" xfId="2" applyNumberFormat="1" applyFont="1" applyFill="1" applyBorder="1" applyAlignment="1">
      <alignment horizontal="center" vertical="center" wrapText="1"/>
    </xf>
    <xf numFmtId="167" fontId="5" fillId="3" borderId="30" xfId="2" applyNumberFormat="1" applyFont="1" applyFill="1" applyBorder="1" applyAlignment="1">
      <alignment horizontal="center" vertical="center" wrapText="1"/>
    </xf>
    <xf numFmtId="167" fontId="5" fillId="3" borderId="33" xfId="2" applyNumberFormat="1" applyFont="1" applyFill="1" applyBorder="1" applyAlignment="1">
      <alignment horizontal="center" vertical="center" wrapText="1"/>
    </xf>
    <xf numFmtId="49" fontId="10" fillId="0" borderId="5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7" fontId="10" fillId="0" borderId="54" xfId="2" applyNumberFormat="1" applyFont="1" applyFill="1" applyBorder="1" applyAlignment="1">
      <alignment horizontal="center" vertical="center" wrapText="1"/>
    </xf>
    <xf numFmtId="167" fontId="10" fillId="0" borderId="43" xfId="2" applyNumberFormat="1" applyFont="1" applyFill="1" applyBorder="1" applyAlignment="1">
      <alignment horizontal="center" vertical="center"/>
    </xf>
    <xf numFmtId="167" fontId="10" fillId="0" borderId="2" xfId="2" applyNumberFormat="1" applyFont="1" applyFill="1" applyBorder="1" applyAlignment="1">
      <alignment horizontal="center" vertical="center" wrapText="1"/>
    </xf>
    <xf numFmtId="167" fontId="10" fillId="0" borderId="25" xfId="2" applyNumberFormat="1" applyFont="1" applyFill="1" applyBorder="1" applyAlignment="1">
      <alignment horizontal="center" vertical="center" wrapText="1"/>
    </xf>
    <xf numFmtId="167" fontId="10" fillId="0" borderId="7" xfId="2" applyNumberFormat="1" applyFont="1" applyFill="1" applyBorder="1" applyAlignment="1">
      <alignment horizontal="center" vertical="center" wrapText="1"/>
    </xf>
    <xf numFmtId="167" fontId="10" fillId="0" borderId="43" xfId="2" applyNumberFormat="1" applyFont="1" applyFill="1" applyBorder="1" applyAlignment="1">
      <alignment horizontal="center" vertical="center" wrapText="1"/>
    </xf>
    <xf numFmtId="167" fontId="21" fillId="0" borderId="2" xfId="2" applyNumberFormat="1" applyFont="1" applyFill="1" applyBorder="1" applyAlignment="1">
      <alignment horizontal="center" vertical="center" wrapText="1"/>
    </xf>
    <xf numFmtId="167" fontId="21" fillId="0" borderId="7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/>
    </xf>
    <xf numFmtId="1" fontId="5" fillId="3" borderId="38" xfId="0" applyNumberFormat="1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/>
    </xf>
    <xf numFmtId="167" fontId="10" fillId="3" borderId="30" xfId="2" applyNumberFormat="1" applyFont="1" applyFill="1" applyBorder="1" applyAlignment="1">
      <alignment horizontal="center" vertical="center" wrapText="1"/>
    </xf>
    <xf numFmtId="167" fontId="10" fillId="3" borderId="37" xfId="2" applyNumberFormat="1" applyFont="1" applyFill="1" applyBorder="1" applyAlignment="1">
      <alignment horizontal="center" vertical="center" wrapText="1"/>
    </xf>
    <xf numFmtId="167" fontId="10" fillId="3" borderId="45" xfId="2" applyNumberFormat="1" applyFont="1" applyFill="1" applyBorder="1" applyAlignment="1">
      <alignment horizontal="center" vertical="center" wrapText="1"/>
    </xf>
    <xf numFmtId="167" fontId="10" fillId="3" borderId="16" xfId="2" applyNumberFormat="1" applyFont="1" applyFill="1" applyBorder="1" applyAlignment="1">
      <alignment horizontal="center" vertical="center" wrapText="1"/>
    </xf>
    <xf numFmtId="3" fontId="10" fillId="0" borderId="48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1" fontId="10" fillId="0" borderId="38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 wrapText="1"/>
    </xf>
    <xf numFmtId="3" fontId="10" fillId="0" borderId="20" xfId="0" applyNumberFormat="1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167" fontId="10" fillId="0" borderId="20" xfId="2" applyNumberFormat="1" applyFont="1" applyFill="1" applyBorder="1" applyAlignment="1">
      <alignment horizontal="center" vertical="center"/>
    </xf>
    <xf numFmtId="167" fontId="10" fillId="0" borderId="15" xfId="2" applyNumberFormat="1" applyFont="1" applyFill="1" applyBorder="1" applyAlignment="1">
      <alignment horizontal="center" vertical="center"/>
    </xf>
    <xf numFmtId="167" fontId="21" fillId="0" borderId="15" xfId="2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49" fontId="21" fillId="0" borderId="37" xfId="0" applyNumberFormat="1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49" fontId="25" fillId="0" borderId="46" xfId="0" applyNumberFormat="1" applyFont="1" applyFill="1" applyBorder="1" applyAlignment="1">
      <alignment horizontal="center"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horizontal="center" vertical="center" wrapText="1"/>
    </xf>
    <xf numFmtId="167" fontId="5" fillId="3" borderId="49" xfId="2" applyNumberFormat="1" applyFont="1" applyFill="1" applyBorder="1" applyAlignment="1">
      <alignment horizontal="center" vertical="center" wrapText="1"/>
    </xf>
    <xf numFmtId="167" fontId="5" fillId="3" borderId="28" xfId="2" applyNumberFormat="1" applyFont="1" applyFill="1" applyBorder="1" applyAlignment="1">
      <alignment horizontal="center" vertical="center" wrapText="1"/>
    </xf>
    <xf numFmtId="167" fontId="5" fillId="3" borderId="40" xfId="2" applyNumberFormat="1" applyFont="1" applyFill="1" applyBorder="1" applyAlignment="1">
      <alignment horizontal="center" vertical="center" wrapText="1"/>
    </xf>
    <xf numFmtId="168" fontId="5" fillId="3" borderId="4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7" fontId="5" fillId="3" borderId="37" xfId="2" applyNumberFormat="1" applyFont="1" applyFill="1" applyBorder="1" applyAlignment="1">
      <alignment horizontal="center" vertical="top" wrapText="1"/>
    </xf>
    <xf numFmtId="0" fontId="10" fillId="0" borderId="57" xfId="0" applyFont="1" applyFill="1" applyBorder="1" applyAlignment="1">
      <alignment horizontal="left" vertical="center" wrapText="1"/>
    </xf>
    <xf numFmtId="3" fontId="10" fillId="0" borderId="51" xfId="0" applyNumberFormat="1" applyFont="1" applyFill="1" applyBorder="1" applyAlignment="1">
      <alignment horizontal="center" vertical="center" wrapText="1"/>
    </xf>
    <xf numFmtId="3" fontId="10" fillId="0" borderId="5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168" fontId="5" fillId="3" borderId="11" xfId="2" applyNumberFormat="1" applyFont="1" applyFill="1" applyBorder="1" applyAlignment="1">
      <alignment horizontal="center" vertical="top" wrapText="1"/>
    </xf>
    <xf numFmtId="167" fontId="5" fillId="4" borderId="11" xfId="2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7" xfId="0" applyNumberFormat="1" applyFont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49" fontId="22" fillId="0" borderId="45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2" fillId="0" borderId="29" xfId="0" applyNumberFormat="1" applyFont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Border="1" applyAlignment="1" applyProtection="1">
      <alignment horizontal="center" vertical="center" wrapText="1"/>
      <protection locked="0"/>
    </xf>
    <xf numFmtId="49" fontId="22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3"/>
  <sheetViews>
    <sheetView tabSelected="1" view="pageBreakPreview" topLeftCell="A93" zoomScale="75" zoomScaleNormal="100" zoomScaleSheetLayoutView="75" workbookViewId="0">
      <selection activeCell="D99" sqref="D99"/>
    </sheetView>
  </sheetViews>
  <sheetFormatPr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19.140625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6.85546875" style="1" customWidth="1"/>
    <col min="13" max="13" width="14.7109375" style="1" customWidth="1"/>
    <col min="14" max="14" width="14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46" t="s">
        <v>52</v>
      </c>
      <c r="O1" s="346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47" t="s">
        <v>162</v>
      </c>
      <c r="M2" s="347"/>
      <c r="N2" s="347"/>
      <c r="O2" s="347"/>
      <c r="P2" s="347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45" t="s">
        <v>207</v>
      </c>
      <c r="L3" s="345"/>
      <c r="M3" s="345"/>
      <c r="N3" s="345"/>
      <c r="O3" s="345"/>
      <c r="P3" s="49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x14ac:dyDescent="0.3">
      <c r="A5" s="51"/>
      <c r="B5" s="348" t="s">
        <v>153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51"/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3" t="s">
        <v>47</v>
      </c>
    </row>
    <row r="7" spans="1:31" ht="24.75" customHeight="1" thickBot="1" x14ac:dyDescent="0.25">
      <c r="A7" s="336" t="s">
        <v>41</v>
      </c>
      <c r="B7" s="339" t="s">
        <v>42</v>
      </c>
      <c r="C7" s="342" t="s">
        <v>43</v>
      </c>
      <c r="D7" s="336" t="s">
        <v>54</v>
      </c>
      <c r="E7" s="324" t="s">
        <v>12</v>
      </c>
      <c r="F7" s="325"/>
      <c r="G7" s="325"/>
      <c r="H7" s="325"/>
      <c r="I7" s="326"/>
      <c r="J7" s="324" t="s">
        <v>13</v>
      </c>
      <c r="K7" s="325"/>
      <c r="L7" s="325"/>
      <c r="M7" s="325"/>
      <c r="N7" s="325"/>
      <c r="O7" s="326"/>
      <c r="P7" s="311" t="s">
        <v>2</v>
      </c>
    </row>
    <row r="8" spans="1:31" ht="14.25" customHeight="1" x14ac:dyDescent="0.3">
      <c r="A8" s="337"/>
      <c r="B8" s="340"/>
      <c r="C8" s="343"/>
      <c r="D8" s="337"/>
      <c r="E8" s="332" t="s">
        <v>44</v>
      </c>
      <c r="F8" s="314" t="s">
        <v>3</v>
      </c>
      <c r="G8" s="317" t="s">
        <v>53</v>
      </c>
      <c r="H8" s="317"/>
      <c r="I8" s="327" t="s">
        <v>4</v>
      </c>
      <c r="J8" s="318" t="s">
        <v>44</v>
      </c>
      <c r="K8" s="321" t="s">
        <v>45</v>
      </c>
      <c r="L8" s="351" t="s">
        <v>3</v>
      </c>
      <c r="M8" s="354" t="s">
        <v>46</v>
      </c>
      <c r="N8" s="354"/>
      <c r="O8" s="355" t="s">
        <v>4</v>
      </c>
      <c r="P8" s="312"/>
    </row>
    <row r="9" spans="1:31" ht="14.25" customHeight="1" x14ac:dyDescent="0.2">
      <c r="A9" s="337"/>
      <c r="B9" s="340"/>
      <c r="C9" s="343"/>
      <c r="D9" s="337"/>
      <c r="E9" s="333"/>
      <c r="F9" s="315"/>
      <c r="G9" s="330" t="s">
        <v>0</v>
      </c>
      <c r="H9" s="330" t="s">
        <v>1</v>
      </c>
      <c r="I9" s="328"/>
      <c r="J9" s="319"/>
      <c r="K9" s="322"/>
      <c r="L9" s="352"/>
      <c r="M9" s="349" t="s">
        <v>0</v>
      </c>
      <c r="N9" s="358" t="s">
        <v>1</v>
      </c>
      <c r="O9" s="356"/>
      <c r="P9" s="313"/>
    </row>
    <row r="10" spans="1:31" ht="150.75" customHeight="1" thickBot="1" x14ac:dyDescent="0.25">
      <c r="A10" s="338"/>
      <c r="B10" s="341"/>
      <c r="C10" s="344"/>
      <c r="D10" s="338"/>
      <c r="E10" s="334"/>
      <c r="F10" s="316"/>
      <c r="G10" s="331"/>
      <c r="H10" s="331"/>
      <c r="I10" s="329"/>
      <c r="J10" s="320"/>
      <c r="K10" s="323"/>
      <c r="L10" s="353"/>
      <c r="M10" s="350"/>
      <c r="N10" s="359"/>
      <c r="O10" s="357"/>
      <c r="P10" s="313"/>
    </row>
    <row r="11" spans="1:31" ht="17.25" customHeight="1" thickBot="1" x14ac:dyDescent="0.35">
      <c r="A11" s="54">
        <v>1</v>
      </c>
      <c r="B11" s="55">
        <v>2</v>
      </c>
      <c r="C11" s="56">
        <v>3</v>
      </c>
      <c r="D11" s="54">
        <v>4</v>
      </c>
      <c r="E11" s="57">
        <v>5</v>
      </c>
      <c r="F11" s="58">
        <v>6</v>
      </c>
      <c r="G11" s="59">
        <v>7</v>
      </c>
      <c r="H11" s="59">
        <v>8</v>
      </c>
      <c r="I11" s="60">
        <v>9</v>
      </c>
      <c r="J11" s="54">
        <v>10</v>
      </c>
      <c r="K11" s="61">
        <v>11</v>
      </c>
      <c r="L11" s="62">
        <v>12</v>
      </c>
      <c r="M11" s="62">
        <v>13</v>
      </c>
      <c r="N11" s="62">
        <v>14</v>
      </c>
      <c r="O11" s="63">
        <v>15</v>
      </c>
      <c r="P11" s="64" t="s">
        <v>6</v>
      </c>
    </row>
    <row r="12" spans="1:31" ht="27" customHeight="1" thickBot="1" x14ac:dyDescent="0.25">
      <c r="A12" s="65" t="s">
        <v>50</v>
      </c>
      <c r="B12" s="66"/>
      <c r="C12" s="67"/>
      <c r="D12" s="68" t="s">
        <v>94</v>
      </c>
      <c r="E12" s="69">
        <f>E13</f>
        <v>22326680.73</v>
      </c>
      <c r="F12" s="70">
        <f t="shared" ref="F12:P12" si="0">F13</f>
        <v>22326680.73</v>
      </c>
      <c r="G12" s="71">
        <f t="shared" si="0"/>
        <v>6219823</v>
      </c>
      <c r="H12" s="71">
        <f t="shared" si="0"/>
        <v>773502</v>
      </c>
      <c r="I12" s="72">
        <v>0</v>
      </c>
      <c r="J12" s="73">
        <f t="shared" si="0"/>
        <v>2215503</v>
      </c>
      <c r="K12" s="74">
        <f t="shared" si="0"/>
        <v>2175503</v>
      </c>
      <c r="L12" s="71">
        <f t="shared" si="0"/>
        <v>40000</v>
      </c>
      <c r="M12" s="75">
        <v>0</v>
      </c>
      <c r="N12" s="75">
        <v>0</v>
      </c>
      <c r="O12" s="76">
        <f t="shared" si="0"/>
        <v>2175503</v>
      </c>
      <c r="P12" s="77">
        <f t="shared" si="0"/>
        <v>24542183.73</v>
      </c>
      <c r="Q12" s="50"/>
    </row>
    <row r="13" spans="1:31" ht="26.25" customHeight="1" thickBot="1" x14ac:dyDescent="0.25">
      <c r="A13" s="78" t="s">
        <v>14</v>
      </c>
      <c r="B13" s="79"/>
      <c r="C13" s="80"/>
      <c r="D13" s="68" t="s">
        <v>94</v>
      </c>
      <c r="E13" s="81">
        <f>E14+E15+E17+E25+E30+E31+E32+E33+E37+E40+E41+E42+E45+E46+E47+E43+E22+E44</f>
        <v>22326680.73</v>
      </c>
      <c r="F13" s="81">
        <f>F14+F15+F17+F25+F30+F31+F32+F33+F37+F40+F41+F42+F45+F46+F47+F43+F22+F44</f>
        <v>22326680.73</v>
      </c>
      <c r="G13" s="81">
        <f t="shared" ref="G13:P13" si="1">G14+G15+G17+G25+G30+G31+G32+G33+G37+G40+G41+G42+G45+G46+G47+G43+G22+G44</f>
        <v>6219823</v>
      </c>
      <c r="H13" s="81">
        <f t="shared" si="1"/>
        <v>773502</v>
      </c>
      <c r="I13" s="81">
        <f t="shared" si="1"/>
        <v>0</v>
      </c>
      <c r="J13" s="300">
        <f t="shared" si="1"/>
        <v>2215503</v>
      </c>
      <c r="K13" s="300">
        <f t="shared" si="1"/>
        <v>2175503</v>
      </c>
      <c r="L13" s="300">
        <f t="shared" si="1"/>
        <v>40000</v>
      </c>
      <c r="M13" s="81">
        <f t="shared" si="1"/>
        <v>0</v>
      </c>
      <c r="N13" s="81">
        <f t="shared" si="1"/>
        <v>0</v>
      </c>
      <c r="O13" s="81">
        <f t="shared" si="1"/>
        <v>2175503</v>
      </c>
      <c r="P13" s="81">
        <f t="shared" si="1"/>
        <v>24542183.73</v>
      </c>
      <c r="Q13" s="50"/>
    </row>
    <row r="14" spans="1:31" ht="103.5" customHeight="1" x14ac:dyDescent="0.2">
      <c r="A14" s="82" t="s">
        <v>21</v>
      </c>
      <c r="B14" s="82" t="s">
        <v>22</v>
      </c>
      <c r="C14" s="83" t="s">
        <v>5</v>
      </c>
      <c r="D14" s="84" t="s">
        <v>18</v>
      </c>
      <c r="E14" s="85">
        <f>F14</f>
        <v>8272994</v>
      </c>
      <c r="F14" s="86">
        <f>8171942+101052</f>
        <v>8272994</v>
      </c>
      <c r="G14" s="87">
        <f>6233226-13403</f>
        <v>6219823</v>
      </c>
      <c r="H14" s="87">
        <f>180500-13403</f>
        <v>167097</v>
      </c>
      <c r="I14" s="88"/>
      <c r="J14" s="89">
        <f>K14+N14</f>
        <v>84000</v>
      </c>
      <c r="K14" s="90">
        <v>84000</v>
      </c>
      <c r="L14" s="91"/>
      <c r="M14" s="91"/>
      <c r="N14" s="91"/>
      <c r="O14" s="92">
        <v>84000</v>
      </c>
      <c r="P14" s="93">
        <f t="shared" ref="P14:P73" si="2">E14+J14</f>
        <v>8356994</v>
      </c>
      <c r="Q14" s="50"/>
      <c r="R14" s="50"/>
    </row>
    <row r="15" spans="1:31" ht="27" customHeight="1" x14ac:dyDescent="0.2">
      <c r="A15" s="94" t="s">
        <v>110</v>
      </c>
      <c r="B15" s="94" t="s">
        <v>11</v>
      </c>
      <c r="C15" s="95" t="s">
        <v>111</v>
      </c>
      <c r="D15" s="96" t="s">
        <v>112</v>
      </c>
      <c r="E15" s="85">
        <f>F15</f>
        <v>20000</v>
      </c>
      <c r="F15" s="97">
        <v>20000</v>
      </c>
      <c r="G15" s="98"/>
      <c r="H15" s="98"/>
      <c r="I15" s="99"/>
      <c r="J15" s="100"/>
      <c r="K15" s="101"/>
      <c r="L15" s="102"/>
      <c r="M15" s="102"/>
      <c r="N15" s="102"/>
      <c r="O15" s="103"/>
      <c r="P15" s="104">
        <f t="shared" si="2"/>
        <v>20000</v>
      </c>
      <c r="Q15" s="50"/>
      <c r="R15" s="7"/>
      <c r="S15" s="7"/>
      <c r="T15" s="7"/>
    </row>
    <row r="16" spans="1:31" ht="54.75" hidden="1" customHeight="1" x14ac:dyDescent="0.2">
      <c r="A16" s="94" t="s">
        <v>123</v>
      </c>
      <c r="B16" s="94" t="s">
        <v>124</v>
      </c>
      <c r="C16" s="95" t="s">
        <v>125</v>
      </c>
      <c r="D16" s="96" t="s">
        <v>126</v>
      </c>
      <c r="E16" s="100"/>
      <c r="F16" s="97"/>
      <c r="G16" s="98"/>
      <c r="H16" s="98"/>
      <c r="I16" s="99"/>
      <c r="J16" s="100"/>
      <c r="K16" s="101"/>
      <c r="L16" s="102"/>
      <c r="M16" s="102"/>
      <c r="N16" s="102"/>
      <c r="O16" s="103"/>
      <c r="P16" s="104">
        <f t="shared" si="2"/>
        <v>0</v>
      </c>
      <c r="Q16" s="50"/>
      <c r="R16" s="7"/>
      <c r="S16" s="7"/>
      <c r="T16" s="7"/>
    </row>
    <row r="17" spans="1:20" ht="66.75" customHeight="1" x14ac:dyDescent="0.2">
      <c r="A17" s="94" t="s">
        <v>97</v>
      </c>
      <c r="B17" s="94" t="s">
        <v>99</v>
      </c>
      <c r="C17" s="95" t="s">
        <v>98</v>
      </c>
      <c r="D17" s="96" t="s">
        <v>204</v>
      </c>
      <c r="E17" s="100">
        <f>F17</f>
        <v>6023111</v>
      </c>
      <c r="F17" s="105">
        <f>F18+F19+F20+F21</f>
        <v>6023111</v>
      </c>
      <c r="G17" s="98">
        <f t="shared" ref="G17:I17" si="3">G18+G19+G20+G21</f>
        <v>0</v>
      </c>
      <c r="H17" s="98">
        <f t="shared" si="3"/>
        <v>0</v>
      </c>
      <c r="I17" s="106">
        <f t="shared" si="3"/>
        <v>0</v>
      </c>
      <c r="J17" s="100">
        <f>J19</f>
        <v>24000</v>
      </c>
      <c r="K17" s="105">
        <f t="shared" ref="K17:O17" si="4">K19</f>
        <v>24000</v>
      </c>
      <c r="L17" s="102">
        <f t="shared" si="4"/>
        <v>0</v>
      </c>
      <c r="M17" s="102">
        <f t="shared" si="4"/>
        <v>0</v>
      </c>
      <c r="N17" s="102">
        <f t="shared" si="4"/>
        <v>0</v>
      </c>
      <c r="O17" s="103">
        <f t="shared" si="4"/>
        <v>24000</v>
      </c>
      <c r="P17" s="104">
        <f t="shared" si="2"/>
        <v>6047111</v>
      </c>
      <c r="Q17" s="50"/>
      <c r="R17" s="7"/>
      <c r="S17" s="7"/>
      <c r="T17" s="7"/>
    </row>
    <row r="18" spans="1:20" ht="45" customHeight="1" x14ac:dyDescent="0.2">
      <c r="A18" s="107"/>
      <c r="B18" s="107"/>
      <c r="C18" s="108"/>
      <c r="D18" s="96" t="s">
        <v>145</v>
      </c>
      <c r="E18" s="100">
        <f t="shared" ref="E18:E29" si="5">F18</f>
        <v>724495</v>
      </c>
      <c r="F18" s="109">
        <f>697495+27000</f>
        <v>724495</v>
      </c>
      <c r="G18" s="98"/>
      <c r="H18" s="98"/>
      <c r="I18" s="103"/>
      <c r="J18" s="100"/>
      <c r="K18" s="101"/>
      <c r="L18" s="102"/>
      <c r="M18" s="102"/>
      <c r="N18" s="102"/>
      <c r="O18" s="103"/>
      <c r="P18" s="104">
        <f t="shared" si="2"/>
        <v>724495</v>
      </c>
      <c r="Q18" s="50"/>
      <c r="R18" s="7"/>
      <c r="S18" s="7"/>
      <c r="T18" s="7"/>
    </row>
    <row r="19" spans="1:20" ht="44.25" customHeight="1" x14ac:dyDescent="0.2">
      <c r="A19" s="107"/>
      <c r="B19" s="107"/>
      <c r="C19" s="108"/>
      <c r="D19" s="96" t="s">
        <v>146</v>
      </c>
      <c r="E19" s="100">
        <f t="shared" si="5"/>
        <v>1244841</v>
      </c>
      <c r="F19" s="109">
        <f>991537+253304</f>
        <v>1244841</v>
      </c>
      <c r="G19" s="98"/>
      <c r="H19" s="98"/>
      <c r="I19" s="103"/>
      <c r="J19" s="100">
        <v>24000</v>
      </c>
      <c r="K19" s="101">
        <v>24000</v>
      </c>
      <c r="L19" s="102"/>
      <c r="M19" s="102"/>
      <c r="N19" s="102"/>
      <c r="O19" s="103">
        <v>24000</v>
      </c>
      <c r="P19" s="104">
        <f t="shared" si="2"/>
        <v>1268841</v>
      </c>
      <c r="Q19" s="50"/>
      <c r="R19" s="7"/>
      <c r="S19" s="7"/>
      <c r="T19" s="7"/>
    </row>
    <row r="20" spans="1:20" ht="48" customHeight="1" x14ac:dyDescent="0.2">
      <c r="A20" s="107"/>
      <c r="B20" s="107"/>
      <c r="C20" s="108"/>
      <c r="D20" s="96" t="s">
        <v>147</v>
      </c>
      <c r="E20" s="100">
        <f t="shared" si="5"/>
        <v>2378668</v>
      </c>
      <c r="F20" s="109">
        <f>1514225+868276-3833</f>
        <v>2378668</v>
      </c>
      <c r="G20" s="98"/>
      <c r="H20" s="98"/>
      <c r="I20" s="103"/>
      <c r="J20" s="100"/>
      <c r="K20" s="101"/>
      <c r="L20" s="102"/>
      <c r="M20" s="102"/>
      <c r="N20" s="102"/>
      <c r="O20" s="103"/>
      <c r="P20" s="104">
        <f t="shared" si="2"/>
        <v>2378668</v>
      </c>
      <c r="Q20" s="50"/>
      <c r="R20" s="7"/>
      <c r="S20" s="7"/>
      <c r="T20" s="7"/>
    </row>
    <row r="21" spans="1:20" ht="44.25" customHeight="1" x14ac:dyDescent="0.2">
      <c r="A21" s="107"/>
      <c r="B21" s="107"/>
      <c r="C21" s="108"/>
      <c r="D21" s="96" t="s">
        <v>148</v>
      </c>
      <c r="E21" s="100">
        <f t="shared" si="5"/>
        <v>1675107</v>
      </c>
      <c r="F21" s="109">
        <v>1675107</v>
      </c>
      <c r="G21" s="98"/>
      <c r="H21" s="98"/>
      <c r="I21" s="103"/>
      <c r="J21" s="100"/>
      <c r="K21" s="101"/>
      <c r="L21" s="102"/>
      <c r="M21" s="102"/>
      <c r="N21" s="102"/>
      <c r="O21" s="103"/>
      <c r="P21" s="104">
        <f t="shared" si="2"/>
        <v>1675107</v>
      </c>
      <c r="Q21" s="50"/>
      <c r="R21" s="7"/>
      <c r="S21" s="7"/>
      <c r="T21" s="7"/>
    </row>
    <row r="22" spans="1:20" ht="42.75" customHeight="1" x14ac:dyDescent="0.2">
      <c r="A22" s="94" t="s">
        <v>169</v>
      </c>
      <c r="B22" s="94" t="s">
        <v>170</v>
      </c>
      <c r="C22" s="95" t="s">
        <v>103</v>
      </c>
      <c r="D22" s="96" t="s">
        <v>171</v>
      </c>
      <c r="E22" s="100">
        <f t="shared" si="5"/>
        <v>39401</v>
      </c>
      <c r="F22" s="109">
        <f>F23+F24</f>
        <v>39401</v>
      </c>
      <c r="G22" s="98"/>
      <c r="H22" s="98"/>
      <c r="I22" s="103"/>
      <c r="J22" s="100"/>
      <c r="K22" s="101"/>
      <c r="L22" s="102"/>
      <c r="M22" s="102"/>
      <c r="N22" s="102"/>
      <c r="O22" s="103"/>
      <c r="P22" s="104">
        <f t="shared" si="2"/>
        <v>39401</v>
      </c>
      <c r="Q22" s="50"/>
      <c r="R22" s="7"/>
      <c r="S22" s="7"/>
      <c r="T22" s="7"/>
    </row>
    <row r="23" spans="1:20" ht="42.75" customHeight="1" x14ac:dyDescent="0.2">
      <c r="A23" s="94"/>
      <c r="B23" s="94"/>
      <c r="C23" s="95"/>
      <c r="D23" s="96" t="s">
        <v>145</v>
      </c>
      <c r="E23" s="100">
        <f t="shared" si="5"/>
        <v>25740</v>
      </c>
      <c r="F23" s="109">
        <v>25740</v>
      </c>
      <c r="G23" s="98"/>
      <c r="H23" s="98"/>
      <c r="I23" s="103"/>
      <c r="J23" s="100"/>
      <c r="K23" s="101"/>
      <c r="L23" s="102"/>
      <c r="M23" s="102"/>
      <c r="N23" s="102"/>
      <c r="O23" s="103"/>
      <c r="P23" s="104">
        <f t="shared" si="2"/>
        <v>25740</v>
      </c>
      <c r="Q23" s="50"/>
      <c r="R23" s="7"/>
      <c r="S23" s="7"/>
      <c r="T23" s="7"/>
    </row>
    <row r="24" spans="1:20" ht="42.75" customHeight="1" x14ac:dyDescent="0.2">
      <c r="A24" s="94"/>
      <c r="B24" s="94"/>
      <c r="C24" s="95"/>
      <c r="D24" s="96" t="s">
        <v>147</v>
      </c>
      <c r="E24" s="100">
        <f t="shared" ref="E24" si="6">F24</f>
        <v>13661</v>
      </c>
      <c r="F24" s="109">
        <v>13661</v>
      </c>
      <c r="G24" s="98"/>
      <c r="H24" s="98"/>
      <c r="I24" s="103"/>
      <c r="J24" s="100"/>
      <c r="K24" s="101"/>
      <c r="L24" s="102"/>
      <c r="M24" s="102"/>
      <c r="N24" s="102"/>
      <c r="O24" s="103"/>
      <c r="P24" s="104">
        <f t="shared" si="2"/>
        <v>13661</v>
      </c>
      <c r="Q24" s="50"/>
      <c r="R24" s="7"/>
      <c r="S24" s="7"/>
      <c r="T24" s="7"/>
    </row>
    <row r="25" spans="1:20" ht="44.25" customHeight="1" x14ac:dyDescent="0.2">
      <c r="A25" s="94" t="s">
        <v>102</v>
      </c>
      <c r="B25" s="94" t="s">
        <v>104</v>
      </c>
      <c r="C25" s="95" t="s">
        <v>103</v>
      </c>
      <c r="D25" s="96" t="s">
        <v>159</v>
      </c>
      <c r="E25" s="100">
        <f t="shared" si="5"/>
        <v>907800</v>
      </c>
      <c r="F25" s="109">
        <f>F26+F27+F28+F29</f>
        <v>907800</v>
      </c>
      <c r="G25" s="98"/>
      <c r="H25" s="98"/>
      <c r="I25" s="110"/>
      <c r="J25" s="111"/>
      <c r="K25" s="112"/>
      <c r="L25" s="98"/>
      <c r="M25" s="98"/>
      <c r="N25" s="98"/>
      <c r="O25" s="110"/>
      <c r="P25" s="104">
        <f t="shared" si="2"/>
        <v>907800</v>
      </c>
      <c r="Q25" s="50"/>
      <c r="R25" s="7"/>
      <c r="S25" s="7"/>
      <c r="T25" s="7"/>
    </row>
    <row r="26" spans="1:20" ht="40.5" customHeight="1" x14ac:dyDescent="0.2">
      <c r="A26" s="94"/>
      <c r="B26" s="94"/>
      <c r="C26" s="95"/>
      <c r="D26" s="96" t="s">
        <v>145</v>
      </c>
      <c r="E26" s="100">
        <f t="shared" si="5"/>
        <v>140900</v>
      </c>
      <c r="F26" s="109">
        <v>140900</v>
      </c>
      <c r="G26" s="98"/>
      <c r="H26" s="98"/>
      <c r="I26" s="103"/>
      <c r="J26" s="100"/>
      <c r="K26" s="101"/>
      <c r="L26" s="102"/>
      <c r="M26" s="102"/>
      <c r="N26" s="102"/>
      <c r="O26" s="103"/>
      <c r="P26" s="104">
        <f t="shared" si="2"/>
        <v>140900</v>
      </c>
      <c r="Q26" s="50"/>
      <c r="R26" s="7"/>
      <c r="S26" s="7"/>
      <c r="T26" s="7"/>
    </row>
    <row r="27" spans="1:20" ht="44.25" customHeight="1" x14ac:dyDescent="0.2">
      <c r="A27" s="107"/>
      <c r="B27" s="107"/>
      <c r="C27" s="108"/>
      <c r="D27" s="96" t="s">
        <v>158</v>
      </c>
      <c r="E27" s="100">
        <f t="shared" si="5"/>
        <v>280000</v>
      </c>
      <c r="F27" s="109">
        <f>130000+150000</f>
        <v>280000</v>
      </c>
      <c r="G27" s="98"/>
      <c r="H27" s="98"/>
      <c r="I27" s="103"/>
      <c r="J27" s="100"/>
      <c r="K27" s="101"/>
      <c r="L27" s="102"/>
      <c r="M27" s="102"/>
      <c r="N27" s="102"/>
      <c r="O27" s="103"/>
      <c r="P27" s="104">
        <f t="shared" si="2"/>
        <v>280000</v>
      </c>
      <c r="Q27" s="50"/>
      <c r="R27" s="7"/>
      <c r="S27" s="7"/>
      <c r="T27" s="7"/>
    </row>
    <row r="28" spans="1:20" ht="39.75" customHeight="1" x14ac:dyDescent="0.2">
      <c r="A28" s="107"/>
      <c r="B28" s="107"/>
      <c r="C28" s="108"/>
      <c r="D28" s="96" t="s">
        <v>147</v>
      </c>
      <c r="E28" s="100">
        <f t="shared" si="5"/>
        <v>380000</v>
      </c>
      <c r="F28" s="109">
        <f>330000+50000</f>
        <v>380000</v>
      </c>
      <c r="G28" s="98"/>
      <c r="H28" s="98"/>
      <c r="I28" s="103"/>
      <c r="J28" s="100"/>
      <c r="K28" s="101"/>
      <c r="L28" s="102"/>
      <c r="M28" s="102"/>
      <c r="N28" s="102"/>
      <c r="O28" s="103"/>
      <c r="P28" s="104">
        <f t="shared" si="2"/>
        <v>380000</v>
      </c>
      <c r="Q28" s="50"/>
      <c r="R28" s="7"/>
      <c r="S28" s="7"/>
      <c r="T28" s="7"/>
    </row>
    <row r="29" spans="1:20" ht="45.75" customHeight="1" x14ac:dyDescent="0.2">
      <c r="A29" s="107"/>
      <c r="B29" s="107"/>
      <c r="C29" s="108"/>
      <c r="D29" s="96" t="s">
        <v>148</v>
      </c>
      <c r="E29" s="100">
        <f t="shared" si="5"/>
        <v>106900</v>
      </c>
      <c r="F29" s="109">
        <v>106900</v>
      </c>
      <c r="G29" s="98"/>
      <c r="H29" s="98"/>
      <c r="I29" s="103"/>
      <c r="J29" s="100"/>
      <c r="K29" s="101"/>
      <c r="L29" s="102"/>
      <c r="M29" s="102"/>
      <c r="N29" s="102"/>
      <c r="O29" s="103"/>
      <c r="P29" s="104">
        <f t="shared" si="2"/>
        <v>106900</v>
      </c>
      <c r="Q29" s="50"/>
      <c r="R29" s="7"/>
      <c r="S29" s="7"/>
      <c r="T29" s="7"/>
    </row>
    <row r="30" spans="1:20" ht="42.75" customHeight="1" x14ac:dyDescent="0.2">
      <c r="A30" s="94" t="s">
        <v>56</v>
      </c>
      <c r="B30" s="94" t="s">
        <v>57</v>
      </c>
      <c r="C30" s="95" t="s">
        <v>63</v>
      </c>
      <c r="D30" s="113" t="s">
        <v>64</v>
      </c>
      <c r="E30" s="114">
        <f t="shared" ref="E30:E33" si="7">F30</f>
        <v>441.22999999999956</v>
      </c>
      <c r="F30" s="115">
        <f>10800-10358.77</f>
        <v>441.22999999999956</v>
      </c>
      <c r="G30" s="116"/>
      <c r="H30" s="116"/>
      <c r="I30" s="117"/>
      <c r="J30" s="118"/>
      <c r="K30" s="119"/>
      <c r="L30" s="116"/>
      <c r="M30" s="116"/>
      <c r="N30" s="116"/>
      <c r="O30" s="117"/>
      <c r="P30" s="308">
        <f t="shared" si="2"/>
        <v>441.22999999999956</v>
      </c>
      <c r="Q30" s="50"/>
      <c r="R30" s="7"/>
      <c r="S30" s="7"/>
      <c r="T30" s="7"/>
    </row>
    <row r="31" spans="1:20" ht="86.25" customHeight="1" x14ac:dyDescent="0.2">
      <c r="A31" s="94" t="s">
        <v>68</v>
      </c>
      <c r="B31" s="94" t="s">
        <v>69</v>
      </c>
      <c r="C31" s="95" t="s">
        <v>15</v>
      </c>
      <c r="D31" s="113" t="s">
        <v>75</v>
      </c>
      <c r="E31" s="114">
        <f t="shared" si="7"/>
        <v>1127.28</v>
      </c>
      <c r="F31" s="121">
        <f>2300-1172.72</f>
        <v>1127.28</v>
      </c>
      <c r="G31" s="102"/>
      <c r="H31" s="102"/>
      <c r="I31" s="103"/>
      <c r="J31" s="100"/>
      <c r="K31" s="109"/>
      <c r="L31" s="102"/>
      <c r="M31" s="102"/>
      <c r="N31" s="102"/>
      <c r="O31" s="103"/>
      <c r="P31" s="122">
        <f t="shared" si="2"/>
        <v>1127.28</v>
      </c>
      <c r="Q31" s="50"/>
      <c r="R31" s="7"/>
      <c r="S31" s="7"/>
      <c r="T31" s="7"/>
    </row>
    <row r="32" spans="1:20" ht="108" customHeight="1" x14ac:dyDescent="0.2">
      <c r="A32" s="94" t="s">
        <v>58</v>
      </c>
      <c r="B32" s="94" t="s">
        <v>59</v>
      </c>
      <c r="C32" s="95" t="s">
        <v>62</v>
      </c>
      <c r="D32" s="113" t="s">
        <v>65</v>
      </c>
      <c r="E32" s="114">
        <f t="shared" si="7"/>
        <v>2510.2199999999993</v>
      </c>
      <c r="F32" s="123">
        <f>16039-13528.78</f>
        <v>2510.2199999999993</v>
      </c>
      <c r="G32" s="124"/>
      <c r="H32" s="124"/>
      <c r="I32" s="125"/>
      <c r="J32" s="126"/>
      <c r="K32" s="127"/>
      <c r="L32" s="124"/>
      <c r="M32" s="124"/>
      <c r="N32" s="124"/>
      <c r="O32" s="125"/>
      <c r="P32" s="128">
        <f t="shared" si="2"/>
        <v>2510.2199999999993</v>
      </c>
      <c r="Q32" s="50"/>
      <c r="R32" s="7"/>
      <c r="S32" s="7"/>
      <c r="T32" s="7"/>
    </row>
    <row r="33" spans="1:20" ht="42.75" customHeight="1" x14ac:dyDescent="0.2">
      <c r="A33" s="94" t="s">
        <v>23</v>
      </c>
      <c r="B33" s="94" t="s">
        <v>24</v>
      </c>
      <c r="C33" s="95" t="s">
        <v>16</v>
      </c>
      <c r="D33" s="129" t="s">
        <v>150</v>
      </c>
      <c r="E33" s="130">
        <f t="shared" si="7"/>
        <v>17500</v>
      </c>
      <c r="F33" s="97">
        <f>F34+F35+F36</f>
        <v>17500</v>
      </c>
      <c r="G33" s="102"/>
      <c r="H33" s="102"/>
      <c r="I33" s="103"/>
      <c r="J33" s="100"/>
      <c r="K33" s="109"/>
      <c r="L33" s="102"/>
      <c r="M33" s="102"/>
      <c r="N33" s="102"/>
      <c r="O33" s="103"/>
      <c r="P33" s="104">
        <f t="shared" si="2"/>
        <v>17500</v>
      </c>
      <c r="Q33" s="50"/>
      <c r="R33" s="7"/>
      <c r="S33" s="7"/>
      <c r="T33" s="7"/>
    </row>
    <row r="34" spans="1:20" ht="63.75" customHeight="1" x14ac:dyDescent="0.2">
      <c r="A34" s="94"/>
      <c r="B34" s="94"/>
      <c r="C34" s="95"/>
      <c r="D34" s="129" t="s">
        <v>113</v>
      </c>
      <c r="E34" s="130">
        <f t="shared" ref="E34:E36" si="8">F34</f>
        <v>5000</v>
      </c>
      <c r="F34" s="97">
        <f>60000-55000</f>
        <v>5000</v>
      </c>
      <c r="G34" s="102"/>
      <c r="H34" s="102"/>
      <c r="I34" s="103"/>
      <c r="J34" s="100"/>
      <c r="K34" s="109"/>
      <c r="L34" s="102"/>
      <c r="M34" s="102"/>
      <c r="N34" s="102"/>
      <c r="O34" s="103"/>
      <c r="P34" s="104">
        <f t="shared" si="2"/>
        <v>5000</v>
      </c>
      <c r="Q34" s="50"/>
      <c r="R34" s="7"/>
      <c r="S34" s="7"/>
      <c r="T34" s="7"/>
    </row>
    <row r="35" spans="1:20" ht="107.25" customHeight="1" x14ac:dyDescent="0.2">
      <c r="A35" s="94"/>
      <c r="B35" s="94"/>
      <c r="C35" s="95"/>
      <c r="D35" s="129" t="s">
        <v>114</v>
      </c>
      <c r="E35" s="130">
        <f t="shared" si="8"/>
        <v>5800</v>
      </c>
      <c r="F35" s="97">
        <v>5800</v>
      </c>
      <c r="G35" s="102"/>
      <c r="H35" s="102"/>
      <c r="I35" s="103"/>
      <c r="J35" s="100"/>
      <c r="K35" s="109"/>
      <c r="L35" s="102"/>
      <c r="M35" s="102"/>
      <c r="N35" s="102"/>
      <c r="O35" s="103"/>
      <c r="P35" s="104">
        <f t="shared" si="2"/>
        <v>5800</v>
      </c>
      <c r="Q35" s="50"/>
      <c r="R35" s="7"/>
      <c r="S35" s="7"/>
      <c r="T35" s="7"/>
    </row>
    <row r="36" spans="1:20" ht="47.25" customHeight="1" x14ac:dyDescent="0.2">
      <c r="A36" s="94"/>
      <c r="B36" s="94"/>
      <c r="C36" s="95"/>
      <c r="D36" s="96" t="s">
        <v>145</v>
      </c>
      <c r="E36" s="130">
        <f t="shared" si="8"/>
        <v>6700</v>
      </c>
      <c r="F36" s="97">
        <f>13700-7000</f>
        <v>6700</v>
      </c>
      <c r="G36" s="102"/>
      <c r="H36" s="102"/>
      <c r="I36" s="103"/>
      <c r="J36" s="100"/>
      <c r="K36" s="109"/>
      <c r="L36" s="102"/>
      <c r="M36" s="102"/>
      <c r="N36" s="102"/>
      <c r="O36" s="103"/>
      <c r="P36" s="104">
        <f t="shared" si="2"/>
        <v>6700</v>
      </c>
      <c r="Q36" s="50"/>
      <c r="R36" s="7"/>
      <c r="S36" s="7"/>
      <c r="T36" s="7"/>
    </row>
    <row r="37" spans="1:20" ht="80.25" customHeight="1" x14ac:dyDescent="0.2">
      <c r="A37" s="94" t="s">
        <v>142</v>
      </c>
      <c r="B37" s="94" t="s">
        <v>109</v>
      </c>
      <c r="C37" s="95" t="s">
        <v>16</v>
      </c>
      <c r="D37" s="129" t="s">
        <v>151</v>
      </c>
      <c r="E37" s="130">
        <f>F37</f>
        <v>53802</v>
      </c>
      <c r="F37" s="97">
        <f>F38+F39</f>
        <v>53802</v>
      </c>
      <c r="G37" s="102"/>
      <c r="H37" s="102"/>
      <c r="I37" s="103"/>
      <c r="J37" s="100"/>
      <c r="K37" s="109"/>
      <c r="L37" s="102"/>
      <c r="M37" s="102"/>
      <c r="N37" s="102"/>
      <c r="O37" s="103"/>
      <c r="P37" s="104">
        <f t="shared" si="2"/>
        <v>53802</v>
      </c>
      <c r="Q37" s="50"/>
      <c r="R37" s="7"/>
      <c r="S37" s="7"/>
      <c r="T37" s="7"/>
    </row>
    <row r="38" spans="1:20" ht="45.75" customHeight="1" x14ac:dyDescent="0.2">
      <c r="A38" s="94"/>
      <c r="B38" s="94"/>
      <c r="C38" s="95"/>
      <c r="D38" s="96" t="s">
        <v>145</v>
      </c>
      <c r="E38" s="130">
        <f t="shared" ref="E38:E40" si="9">F38</f>
        <v>33802</v>
      </c>
      <c r="F38" s="97">
        <v>33802</v>
      </c>
      <c r="G38" s="102"/>
      <c r="H38" s="102"/>
      <c r="I38" s="103"/>
      <c r="J38" s="100"/>
      <c r="K38" s="109"/>
      <c r="L38" s="102"/>
      <c r="M38" s="102"/>
      <c r="N38" s="102"/>
      <c r="O38" s="103"/>
      <c r="P38" s="104">
        <f t="shared" si="2"/>
        <v>33802</v>
      </c>
      <c r="Q38" s="50"/>
      <c r="R38" s="7"/>
      <c r="S38" s="7"/>
      <c r="T38" s="7"/>
    </row>
    <row r="39" spans="1:20" ht="41.25" customHeight="1" x14ac:dyDescent="0.2">
      <c r="A39" s="94"/>
      <c r="B39" s="94"/>
      <c r="C39" s="95"/>
      <c r="D39" s="96" t="s">
        <v>148</v>
      </c>
      <c r="E39" s="130">
        <f t="shared" si="9"/>
        <v>20000</v>
      </c>
      <c r="F39" s="97">
        <v>20000</v>
      </c>
      <c r="G39" s="102"/>
      <c r="H39" s="102"/>
      <c r="I39" s="103"/>
      <c r="J39" s="100"/>
      <c r="K39" s="109"/>
      <c r="L39" s="102"/>
      <c r="M39" s="102"/>
      <c r="N39" s="102"/>
      <c r="O39" s="103"/>
      <c r="P39" s="104">
        <f t="shared" si="2"/>
        <v>20000</v>
      </c>
      <c r="Q39" s="50"/>
      <c r="R39" s="7"/>
      <c r="S39" s="7"/>
      <c r="T39" s="7"/>
    </row>
    <row r="40" spans="1:20" ht="43.5" customHeight="1" x14ac:dyDescent="0.2">
      <c r="A40" s="94" t="s">
        <v>25</v>
      </c>
      <c r="B40" s="94" t="s">
        <v>26</v>
      </c>
      <c r="C40" s="95" t="s">
        <v>17</v>
      </c>
      <c r="D40" s="96" t="s">
        <v>27</v>
      </c>
      <c r="E40" s="130">
        <f t="shared" si="9"/>
        <v>204000</v>
      </c>
      <c r="F40" s="97">
        <v>204000</v>
      </c>
      <c r="G40" s="102"/>
      <c r="H40" s="102"/>
      <c r="I40" s="103"/>
      <c r="J40" s="100"/>
      <c r="K40" s="109"/>
      <c r="L40" s="102"/>
      <c r="M40" s="102"/>
      <c r="N40" s="102"/>
      <c r="O40" s="103"/>
      <c r="P40" s="104">
        <f t="shared" si="2"/>
        <v>204000</v>
      </c>
      <c r="Q40" s="50"/>
      <c r="R40" s="7"/>
      <c r="S40" s="7"/>
      <c r="T40" s="7"/>
    </row>
    <row r="41" spans="1:20" ht="45" customHeight="1" x14ac:dyDescent="0.2">
      <c r="A41" s="94" t="s">
        <v>117</v>
      </c>
      <c r="B41" s="94" t="s">
        <v>116</v>
      </c>
      <c r="C41" s="95" t="s">
        <v>10</v>
      </c>
      <c r="D41" s="113" t="s">
        <v>118</v>
      </c>
      <c r="E41" s="131">
        <f t="shared" ref="E41:E45" si="10">F41</f>
        <v>679783</v>
      </c>
      <c r="F41" s="97">
        <f>1040000-360217</f>
        <v>679783</v>
      </c>
      <c r="G41" s="102"/>
      <c r="H41" s="102"/>
      <c r="I41" s="103"/>
      <c r="J41" s="100"/>
      <c r="K41" s="109"/>
      <c r="L41" s="102"/>
      <c r="M41" s="102"/>
      <c r="N41" s="102"/>
      <c r="O41" s="103"/>
      <c r="P41" s="104">
        <f t="shared" si="2"/>
        <v>679783</v>
      </c>
      <c r="Q41" s="50"/>
      <c r="R41" s="7"/>
      <c r="S41" s="7"/>
      <c r="T41" s="7"/>
    </row>
    <row r="42" spans="1:20" ht="28.5" customHeight="1" x14ac:dyDescent="0.2">
      <c r="A42" s="94" t="s">
        <v>28</v>
      </c>
      <c r="B42" s="94" t="s">
        <v>29</v>
      </c>
      <c r="C42" s="95" t="s">
        <v>10</v>
      </c>
      <c r="D42" s="96" t="s">
        <v>30</v>
      </c>
      <c r="E42" s="131">
        <f t="shared" si="10"/>
        <v>5522542</v>
      </c>
      <c r="F42" s="97">
        <f>5000000+522542</f>
        <v>5522542</v>
      </c>
      <c r="G42" s="132"/>
      <c r="H42" s="132">
        <v>606405</v>
      </c>
      <c r="I42" s="103"/>
      <c r="J42" s="100">
        <f>K42</f>
        <v>49240</v>
      </c>
      <c r="K42" s="109">
        <v>49240</v>
      </c>
      <c r="L42" s="102"/>
      <c r="M42" s="102"/>
      <c r="N42" s="102"/>
      <c r="O42" s="103">
        <f>J42</f>
        <v>49240</v>
      </c>
      <c r="P42" s="104">
        <f t="shared" si="2"/>
        <v>5571782</v>
      </c>
      <c r="Q42" s="50"/>
      <c r="R42" s="7"/>
      <c r="S42" s="7"/>
      <c r="T42" s="7"/>
    </row>
    <row r="43" spans="1:20" ht="28.5" customHeight="1" x14ac:dyDescent="0.2">
      <c r="A43" s="94" t="s">
        <v>154</v>
      </c>
      <c r="B43" s="94" t="s">
        <v>155</v>
      </c>
      <c r="C43" s="95" t="s">
        <v>156</v>
      </c>
      <c r="D43" s="96" t="s">
        <v>157</v>
      </c>
      <c r="E43" s="131">
        <f t="shared" si="10"/>
        <v>262600</v>
      </c>
      <c r="F43" s="97">
        <v>262600</v>
      </c>
      <c r="G43" s="132"/>
      <c r="H43" s="132"/>
      <c r="I43" s="103"/>
      <c r="J43" s="100"/>
      <c r="K43" s="109"/>
      <c r="L43" s="102"/>
      <c r="M43" s="102"/>
      <c r="N43" s="102"/>
      <c r="O43" s="103"/>
      <c r="P43" s="104">
        <f t="shared" si="2"/>
        <v>262600</v>
      </c>
      <c r="Q43" s="50"/>
      <c r="R43" s="7"/>
      <c r="S43" s="7"/>
      <c r="T43" s="7"/>
    </row>
    <row r="44" spans="1:20" ht="28.5" customHeight="1" x14ac:dyDescent="0.2">
      <c r="A44" s="94" t="s">
        <v>172</v>
      </c>
      <c r="B44" s="94" t="s">
        <v>173</v>
      </c>
      <c r="C44" s="95" t="s">
        <v>174</v>
      </c>
      <c r="D44" s="96" t="s">
        <v>175</v>
      </c>
      <c r="E44" s="131">
        <f t="shared" si="10"/>
        <v>0</v>
      </c>
      <c r="F44" s="97"/>
      <c r="G44" s="132"/>
      <c r="H44" s="132"/>
      <c r="I44" s="103"/>
      <c r="J44" s="100">
        <f>K44</f>
        <v>97240</v>
      </c>
      <c r="K44" s="109">
        <v>97240</v>
      </c>
      <c r="L44" s="102"/>
      <c r="M44" s="102"/>
      <c r="N44" s="102"/>
      <c r="O44" s="103">
        <f>J44</f>
        <v>97240</v>
      </c>
      <c r="P44" s="104">
        <f t="shared" si="2"/>
        <v>97240</v>
      </c>
      <c r="Q44" s="50"/>
      <c r="R44" s="7"/>
      <c r="S44" s="7"/>
      <c r="T44" s="7"/>
    </row>
    <row r="45" spans="1:20" ht="42.75" customHeight="1" x14ac:dyDescent="0.2">
      <c r="A45" s="94" t="s">
        <v>119</v>
      </c>
      <c r="B45" s="94" t="s">
        <v>120</v>
      </c>
      <c r="C45" s="95" t="s">
        <v>121</v>
      </c>
      <c r="D45" s="113" t="s">
        <v>127</v>
      </c>
      <c r="E45" s="131">
        <f t="shared" si="10"/>
        <v>119069</v>
      </c>
      <c r="F45" s="97">
        <f>103600+15469</f>
        <v>119069</v>
      </c>
      <c r="G45" s="132"/>
      <c r="H45" s="132"/>
      <c r="I45" s="103"/>
      <c r="J45" s="100">
        <f>K45</f>
        <v>1921023</v>
      </c>
      <c r="K45" s="109">
        <f>1100000+821023</f>
        <v>1921023</v>
      </c>
      <c r="L45" s="102"/>
      <c r="M45" s="102"/>
      <c r="N45" s="102"/>
      <c r="O45" s="103">
        <f>J45</f>
        <v>1921023</v>
      </c>
      <c r="P45" s="104">
        <f t="shared" si="2"/>
        <v>2040092</v>
      </c>
      <c r="Q45" s="50"/>
      <c r="R45" s="7"/>
      <c r="S45" s="7"/>
      <c r="T45" s="7"/>
    </row>
    <row r="46" spans="1:20" ht="45.75" customHeight="1" x14ac:dyDescent="0.2">
      <c r="A46" s="94" t="s">
        <v>32</v>
      </c>
      <c r="B46" s="94" t="s">
        <v>33</v>
      </c>
      <c r="C46" s="95" t="s">
        <v>34</v>
      </c>
      <c r="D46" s="96" t="s">
        <v>122</v>
      </c>
      <c r="E46" s="100">
        <v>200000</v>
      </c>
      <c r="F46" s="97">
        <f>E46</f>
        <v>200000</v>
      </c>
      <c r="G46" s="98"/>
      <c r="H46" s="98"/>
      <c r="I46" s="103"/>
      <c r="J46" s="100"/>
      <c r="K46" s="101"/>
      <c r="L46" s="102"/>
      <c r="M46" s="102"/>
      <c r="N46" s="102"/>
      <c r="O46" s="103"/>
      <c r="P46" s="104">
        <f t="shared" ref="P46" si="11">E46+J46</f>
        <v>200000</v>
      </c>
      <c r="Q46" s="50"/>
      <c r="R46" s="7"/>
      <c r="S46" s="7"/>
      <c r="T46" s="7"/>
    </row>
    <row r="47" spans="1:20" ht="46.5" customHeight="1" thickBot="1" x14ac:dyDescent="0.25">
      <c r="A47" s="133" t="s">
        <v>123</v>
      </c>
      <c r="B47" s="133" t="s">
        <v>124</v>
      </c>
      <c r="C47" s="134" t="s">
        <v>125</v>
      </c>
      <c r="D47" s="135" t="s">
        <v>126</v>
      </c>
      <c r="E47" s="136"/>
      <c r="F47" s="137"/>
      <c r="G47" s="138"/>
      <c r="H47" s="138"/>
      <c r="I47" s="139"/>
      <c r="J47" s="140">
        <v>40000</v>
      </c>
      <c r="K47" s="141"/>
      <c r="L47" s="142">
        <v>40000</v>
      </c>
      <c r="M47" s="142"/>
      <c r="N47" s="142"/>
      <c r="O47" s="139"/>
      <c r="P47" s="143">
        <f t="shared" si="2"/>
        <v>40000</v>
      </c>
      <c r="Q47" s="50"/>
      <c r="R47" s="7"/>
      <c r="S47" s="7"/>
      <c r="T47" s="7"/>
    </row>
    <row r="48" spans="1:20" s="3" customFormat="1" ht="48" customHeight="1" x14ac:dyDescent="0.2">
      <c r="A48" s="66" t="s">
        <v>51</v>
      </c>
      <c r="B48" s="144"/>
      <c r="C48" s="67"/>
      <c r="D48" s="68" t="s">
        <v>96</v>
      </c>
      <c r="E48" s="145">
        <f>E49</f>
        <v>46313357</v>
      </c>
      <c r="F48" s="146">
        <f t="shared" ref="F48:G48" si="12">F49</f>
        <v>46313357</v>
      </c>
      <c r="G48" s="147">
        <f t="shared" si="12"/>
        <v>33326966</v>
      </c>
      <c r="H48" s="147">
        <f t="shared" ref="H48:O48" si="13">H49</f>
        <v>1761959</v>
      </c>
      <c r="I48" s="148">
        <f t="shared" si="13"/>
        <v>0</v>
      </c>
      <c r="J48" s="149">
        <f t="shared" si="13"/>
        <v>772707</v>
      </c>
      <c r="K48" s="150">
        <f t="shared" si="13"/>
        <v>121887</v>
      </c>
      <c r="L48" s="151">
        <f t="shared" si="13"/>
        <v>650820</v>
      </c>
      <c r="M48" s="152">
        <f t="shared" si="13"/>
        <v>38500</v>
      </c>
      <c r="N48" s="152">
        <f t="shared" si="13"/>
        <v>21580</v>
      </c>
      <c r="O48" s="153">
        <f t="shared" si="13"/>
        <v>121887</v>
      </c>
      <c r="P48" s="154">
        <f t="shared" si="2"/>
        <v>47086064</v>
      </c>
      <c r="Q48" s="50"/>
    </row>
    <row r="49" spans="1:17" s="3" customFormat="1" ht="45.75" customHeight="1" thickBot="1" x14ac:dyDescent="0.25">
      <c r="A49" s="155" t="s">
        <v>39</v>
      </c>
      <c r="B49" s="156"/>
      <c r="C49" s="80"/>
      <c r="D49" s="157" t="s">
        <v>96</v>
      </c>
      <c r="E49" s="158">
        <f t="shared" ref="E49:P49" si="14">E50+E51+E53+E56+E59+E60+E65+E66+E71+E74+E75+E72+E73</f>
        <v>46313357</v>
      </c>
      <c r="F49" s="158">
        <f t="shared" si="14"/>
        <v>46313357</v>
      </c>
      <c r="G49" s="158">
        <f t="shared" si="14"/>
        <v>33326966</v>
      </c>
      <c r="H49" s="158">
        <f t="shared" si="14"/>
        <v>1761959</v>
      </c>
      <c r="I49" s="158">
        <f t="shared" si="14"/>
        <v>0</v>
      </c>
      <c r="J49" s="158">
        <f t="shared" si="14"/>
        <v>772707</v>
      </c>
      <c r="K49" s="158">
        <f t="shared" si="14"/>
        <v>121887</v>
      </c>
      <c r="L49" s="158">
        <f t="shared" si="14"/>
        <v>650820</v>
      </c>
      <c r="M49" s="158">
        <f t="shared" si="14"/>
        <v>38500</v>
      </c>
      <c r="N49" s="158">
        <f t="shared" si="14"/>
        <v>21580</v>
      </c>
      <c r="O49" s="158">
        <f t="shared" si="14"/>
        <v>121887</v>
      </c>
      <c r="P49" s="158">
        <f t="shared" si="14"/>
        <v>47086064</v>
      </c>
      <c r="Q49" s="50"/>
    </row>
    <row r="50" spans="1:17" s="3" customFormat="1" ht="66.75" customHeight="1" x14ac:dyDescent="0.2">
      <c r="A50" s="82" t="s">
        <v>35</v>
      </c>
      <c r="B50" s="82" t="s">
        <v>36</v>
      </c>
      <c r="C50" s="83" t="s">
        <v>5</v>
      </c>
      <c r="D50" s="84" t="s">
        <v>76</v>
      </c>
      <c r="E50" s="162">
        <f>F50</f>
        <v>1753995</v>
      </c>
      <c r="F50" s="163">
        <f>1522955+231040</f>
        <v>1753995</v>
      </c>
      <c r="G50" s="87">
        <f>1171983+189377</f>
        <v>1361360</v>
      </c>
      <c r="H50" s="87"/>
      <c r="I50" s="164"/>
      <c r="J50" s="89"/>
      <c r="K50" s="165"/>
      <c r="L50" s="91"/>
      <c r="M50" s="91"/>
      <c r="N50" s="91"/>
      <c r="O50" s="92"/>
      <c r="P50" s="166">
        <f t="shared" si="2"/>
        <v>1753995</v>
      </c>
      <c r="Q50" s="50"/>
    </row>
    <row r="51" spans="1:17" s="3" customFormat="1" ht="21.75" customHeight="1" x14ac:dyDescent="0.2">
      <c r="A51" s="133" t="s">
        <v>37</v>
      </c>
      <c r="B51" s="133" t="s">
        <v>15</v>
      </c>
      <c r="C51" s="134" t="s">
        <v>9</v>
      </c>
      <c r="D51" s="96" t="s">
        <v>40</v>
      </c>
      <c r="E51" s="162">
        <f>F51</f>
        <v>10835517</v>
      </c>
      <c r="F51" s="167">
        <f>10772532+44508+18477</f>
        <v>10835517</v>
      </c>
      <c r="G51" s="168">
        <v>7476302</v>
      </c>
      <c r="H51" s="168">
        <v>564368</v>
      </c>
      <c r="I51" s="169"/>
      <c r="J51" s="170">
        <v>573420</v>
      </c>
      <c r="K51" s="167"/>
      <c r="L51" s="168">
        <v>573420</v>
      </c>
      <c r="M51" s="171"/>
      <c r="N51" s="171"/>
      <c r="O51" s="172"/>
      <c r="P51" s="166">
        <f t="shared" si="2"/>
        <v>11408937</v>
      </c>
      <c r="Q51" s="50"/>
    </row>
    <row r="52" spans="1:17" s="3" customFormat="1" ht="18" hidden="1" customHeight="1" x14ac:dyDescent="0.2">
      <c r="A52" s="173"/>
      <c r="B52" s="173"/>
      <c r="C52" s="174"/>
      <c r="D52" s="96" t="s">
        <v>101</v>
      </c>
      <c r="E52" s="170">
        <f>11232709-460177</f>
        <v>10772532</v>
      </c>
      <c r="F52" s="167">
        <f>E52</f>
        <v>10772532</v>
      </c>
      <c r="G52" s="132">
        <f>7744523-268221</f>
        <v>7476302</v>
      </c>
      <c r="H52" s="132">
        <f>607883-43515</f>
        <v>564368</v>
      </c>
      <c r="I52" s="175"/>
      <c r="J52" s="131">
        <v>573420</v>
      </c>
      <c r="K52" s="176"/>
      <c r="L52" s="177">
        <v>573420</v>
      </c>
      <c r="M52" s="178"/>
      <c r="N52" s="178"/>
      <c r="O52" s="179"/>
      <c r="P52" s="180">
        <f t="shared" si="2"/>
        <v>11345952</v>
      </c>
      <c r="Q52" s="50"/>
    </row>
    <row r="53" spans="1:17" s="3" customFormat="1" ht="46.5" customHeight="1" x14ac:dyDescent="0.2">
      <c r="A53" s="94" t="s">
        <v>84</v>
      </c>
      <c r="B53" s="94" t="s">
        <v>85</v>
      </c>
      <c r="C53" s="95" t="s">
        <v>19</v>
      </c>
      <c r="D53" s="96" t="s">
        <v>205</v>
      </c>
      <c r="E53" s="170">
        <f>F53</f>
        <v>8293063</v>
      </c>
      <c r="F53" s="167">
        <f t="shared" ref="F53:O53" si="15">F54+F55</f>
        <v>8293063</v>
      </c>
      <c r="G53" s="168">
        <f t="shared" si="15"/>
        <v>4550275</v>
      </c>
      <c r="H53" s="168">
        <f t="shared" si="15"/>
        <v>1135827</v>
      </c>
      <c r="I53" s="169">
        <f t="shared" si="15"/>
        <v>0</v>
      </c>
      <c r="J53" s="170">
        <f t="shared" si="15"/>
        <v>0</v>
      </c>
      <c r="K53" s="167">
        <f t="shared" si="15"/>
        <v>0</v>
      </c>
      <c r="L53" s="168">
        <f t="shared" si="15"/>
        <v>0</v>
      </c>
      <c r="M53" s="168">
        <f t="shared" si="15"/>
        <v>0</v>
      </c>
      <c r="N53" s="168">
        <f t="shared" si="15"/>
        <v>0</v>
      </c>
      <c r="O53" s="169">
        <f t="shared" si="15"/>
        <v>0</v>
      </c>
      <c r="P53" s="180">
        <f t="shared" si="2"/>
        <v>8293063</v>
      </c>
      <c r="Q53" s="50"/>
    </row>
    <row r="54" spans="1:17" s="3" customFormat="1" ht="45" customHeight="1" x14ac:dyDescent="0.2">
      <c r="A54" s="94"/>
      <c r="B54" s="94"/>
      <c r="C54" s="95"/>
      <c r="D54" s="96" t="s">
        <v>145</v>
      </c>
      <c r="E54" s="170">
        <f t="shared" ref="E54:E55" si="16">F54</f>
        <v>7463563</v>
      </c>
      <c r="F54" s="181">
        <f>7003386+460177</f>
        <v>7463563</v>
      </c>
      <c r="G54" s="132">
        <f>3502136+368139</f>
        <v>3870275</v>
      </c>
      <c r="H54" s="132">
        <f>1239212-103385</f>
        <v>1135827</v>
      </c>
      <c r="I54" s="175"/>
      <c r="J54" s="100"/>
      <c r="K54" s="109"/>
      <c r="L54" s="102"/>
      <c r="M54" s="102"/>
      <c r="N54" s="102"/>
      <c r="O54" s="99"/>
      <c r="P54" s="180">
        <f t="shared" si="2"/>
        <v>7463563</v>
      </c>
      <c r="Q54" s="50"/>
    </row>
    <row r="55" spans="1:17" s="3" customFormat="1" ht="67.5" customHeight="1" x14ac:dyDescent="0.2">
      <c r="A55" s="94"/>
      <c r="B55" s="94"/>
      <c r="C55" s="95"/>
      <c r="D55" s="96" t="s">
        <v>168</v>
      </c>
      <c r="E55" s="170">
        <f t="shared" si="16"/>
        <v>829500</v>
      </c>
      <c r="F55" s="181">
        <v>829500</v>
      </c>
      <c r="G55" s="132">
        <v>680000</v>
      </c>
      <c r="H55" s="132"/>
      <c r="I55" s="175"/>
      <c r="J55" s="100"/>
      <c r="K55" s="109"/>
      <c r="L55" s="102"/>
      <c r="M55" s="102"/>
      <c r="N55" s="102"/>
      <c r="O55" s="99"/>
      <c r="P55" s="180">
        <f t="shared" si="2"/>
        <v>829500</v>
      </c>
      <c r="Q55" s="50"/>
    </row>
    <row r="56" spans="1:17" s="3" customFormat="1" ht="42" customHeight="1" x14ac:dyDescent="0.2">
      <c r="A56" s="94" t="s">
        <v>86</v>
      </c>
      <c r="B56" s="94" t="s">
        <v>87</v>
      </c>
      <c r="C56" s="95" t="s">
        <v>19</v>
      </c>
      <c r="D56" s="96" t="s">
        <v>77</v>
      </c>
      <c r="E56" s="170">
        <f>F56</f>
        <v>19442200</v>
      </c>
      <c r="F56" s="167">
        <v>19442200</v>
      </c>
      <c r="G56" s="168">
        <v>15956610</v>
      </c>
      <c r="H56" s="168">
        <f t="shared" ref="H56" si="17">H57+H58</f>
        <v>0</v>
      </c>
      <c r="I56" s="169">
        <f t="shared" ref="I56" si="18">I57+I58</f>
        <v>0</v>
      </c>
      <c r="J56" s="170">
        <f t="shared" ref="J56" si="19">J57+J58</f>
        <v>0</v>
      </c>
      <c r="K56" s="167">
        <f t="shared" ref="K56" si="20">K57+K58</f>
        <v>0</v>
      </c>
      <c r="L56" s="168">
        <f t="shared" ref="L56" si="21">L57+L58</f>
        <v>0</v>
      </c>
      <c r="M56" s="168">
        <f t="shared" ref="M56" si="22">M57+M58</f>
        <v>0</v>
      </c>
      <c r="N56" s="168">
        <f t="shared" ref="N56" si="23">N57+N58</f>
        <v>0</v>
      </c>
      <c r="O56" s="169">
        <f t="shared" ref="O56" si="24">O57+O58</f>
        <v>0</v>
      </c>
      <c r="P56" s="180">
        <f t="shared" si="2"/>
        <v>19442200</v>
      </c>
      <c r="Q56" s="50"/>
    </row>
    <row r="57" spans="1:17" s="3" customFormat="1" ht="68.25" hidden="1" customHeight="1" x14ac:dyDescent="0.2">
      <c r="A57" s="182"/>
      <c r="B57" s="182"/>
      <c r="C57" s="183"/>
      <c r="D57" s="184"/>
      <c r="E57" s="185"/>
      <c r="F57" s="186"/>
      <c r="G57" s="187"/>
      <c r="H57" s="187"/>
      <c r="I57" s="188"/>
      <c r="J57" s="189"/>
      <c r="K57" s="186"/>
      <c r="L57" s="187"/>
      <c r="M57" s="187"/>
      <c r="N57" s="187"/>
      <c r="O57" s="188"/>
      <c r="P57" s="180"/>
      <c r="Q57" s="50"/>
    </row>
    <row r="58" spans="1:17" s="3" customFormat="1" ht="68.25" hidden="1" customHeight="1" x14ac:dyDescent="0.2">
      <c r="A58" s="107"/>
      <c r="B58" s="107"/>
      <c r="C58" s="108"/>
      <c r="D58" s="190" t="s">
        <v>141</v>
      </c>
      <c r="E58" s="170">
        <v>18374368</v>
      </c>
      <c r="F58" s="97">
        <f t="shared" ref="F58" si="25">E58</f>
        <v>18374368</v>
      </c>
      <c r="G58" s="132">
        <v>15060957</v>
      </c>
      <c r="H58" s="191"/>
      <c r="I58" s="192"/>
      <c r="J58" s="193"/>
      <c r="K58" s="194"/>
      <c r="L58" s="191"/>
      <c r="M58" s="191"/>
      <c r="N58" s="191"/>
      <c r="O58" s="192"/>
      <c r="P58" s="180">
        <f t="shared" si="2"/>
        <v>18374368</v>
      </c>
      <c r="Q58" s="50"/>
    </row>
    <row r="59" spans="1:17" s="3" customFormat="1" ht="31.5" customHeight="1" x14ac:dyDescent="0.2">
      <c r="A59" s="94" t="s">
        <v>81</v>
      </c>
      <c r="B59" s="94" t="s">
        <v>78</v>
      </c>
      <c r="C59" s="95" t="s">
        <v>20</v>
      </c>
      <c r="D59" s="96" t="s">
        <v>128</v>
      </c>
      <c r="E59" s="170">
        <f>F59</f>
        <v>1700000</v>
      </c>
      <c r="F59" s="97">
        <v>1700000</v>
      </c>
      <c r="G59" s="132">
        <v>1394384</v>
      </c>
      <c r="H59" s="132"/>
      <c r="I59" s="195"/>
      <c r="J59" s="130">
        <v>77400</v>
      </c>
      <c r="K59" s="97"/>
      <c r="L59" s="196">
        <v>77400</v>
      </c>
      <c r="M59" s="132">
        <v>38500</v>
      </c>
      <c r="N59" s="132">
        <v>21580</v>
      </c>
      <c r="O59" s="197"/>
      <c r="P59" s="104">
        <f t="shared" si="2"/>
        <v>1777400</v>
      </c>
      <c r="Q59" s="50"/>
    </row>
    <row r="60" spans="1:17" s="3" customFormat="1" ht="50.25" customHeight="1" x14ac:dyDescent="0.2">
      <c r="A60" s="94" t="s">
        <v>82</v>
      </c>
      <c r="B60" s="94" t="s">
        <v>79</v>
      </c>
      <c r="C60" s="95" t="s">
        <v>8</v>
      </c>
      <c r="D60" s="96" t="s">
        <v>206</v>
      </c>
      <c r="E60" s="170">
        <f t="shared" ref="E60:E73" si="26">F60</f>
        <v>1216536</v>
      </c>
      <c r="F60" s="167">
        <f>F61+F62+F63+F64</f>
        <v>1216536</v>
      </c>
      <c r="G60" s="198">
        <f>G61+G62+G63+G64</f>
        <v>945177</v>
      </c>
      <c r="H60" s="132"/>
      <c r="I60" s="195"/>
      <c r="J60" s="193"/>
      <c r="K60" s="194"/>
      <c r="L60" s="191"/>
      <c r="M60" s="191"/>
      <c r="N60" s="191"/>
      <c r="O60" s="192"/>
      <c r="P60" s="104">
        <f t="shared" si="2"/>
        <v>1216536</v>
      </c>
      <c r="Q60" s="50"/>
    </row>
    <row r="61" spans="1:17" s="3" customFormat="1" ht="43.5" customHeight="1" x14ac:dyDescent="0.2">
      <c r="A61" s="107"/>
      <c r="B61" s="107"/>
      <c r="C61" s="108"/>
      <c r="D61" s="96" t="s">
        <v>145</v>
      </c>
      <c r="E61" s="170">
        <f t="shared" si="26"/>
        <v>1151250</v>
      </c>
      <c r="F61" s="167">
        <v>1151250</v>
      </c>
      <c r="G61" s="132">
        <v>898577</v>
      </c>
      <c r="H61" s="132"/>
      <c r="I61" s="192"/>
      <c r="J61" s="193"/>
      <c r="K61" s="194"/>
      <c r="L61" s="191"/>
      <c r="M61" s="191"/>
      <c r="N61" s="191"/>
      <c r="O61" s="192"/>
      <c r="P61" s="104">
        <f t="shared" si="2"/>
        <v>1151250</v>
      </c>
      <c r="Q61" s="50"/>
    </row>
    <row r="62" spans="1:17" s="3" customFormat="1" ht="48" customHeight="1" x14ac:dyDescent="0.2">
      <c r="A62" s="107"/>
      <c r="B62" s="107"/>
      <c r="C62" s="108"/>
      <c r="D62" s="96" t="s">
        <v>146</v>
      </c>
      <c r="E62" s="170">
        <f t="shared" si="26"/>
        <v>28493</v>
      </c>
      <c r="F62" s="167">
        <v>28493</v>
      </c>
      <c r="G62" s="196">
        <v>23300</v>
      </c>
      <c r="H62" s="191"/>
      <c r="I62" s="192"/>
      <c r="J62" s="193"/>
      <c r="K62" s="194"/>
      <c r="L62" s="191"/>
      <c r="M62" s="191"/>
      <c r="N62" s="191"/>
      <c r="O62" s="192"/>
      <c r="P62" s="104">
        <f t="shared" si="2"/>
        <v>28493</v>
      </c>
      <c r="Q62" s="50"/>
    </row>
    <row r="63" spans="1:17" s="3" customFormat="1" ht="40.5" customHeight="1" x14ac:dyDescent="0.2">
      <c r="A63" s="107"/>
      <c r="B63" s="107"/>
      <c r="C63" s="108"/>
      <c r="D63" s="96" t="s">
        <v>149</v>
      </c>
      <c r="E63" s="170">
        <f t="shared" si="26"/>
        <v>36793</v>
      </c>
      <c r="F63" s="167">
        <v>36793</v>
      </c>
      <c r="G63" s="196">
        <v>23300</v>
      </c>
      <c r="H63" s="191"/>
      <c r="I63" s="192"/>
      <c r="J63" s="193"/>
      <c r="K63" s="194"/>
      <c r="L63" s="191"/>
      <c r="M63" s="191"/>
      <c r="N63" s="191"/>
      <c r="O63" s="192"/>
      <c r="P63" s="104">
        <f t="shared" si="2"/>
        <v>36793</v>
      </c>
      <c r="Q63" s="50"/>
    </row>
    <row r="64" spans="1:17" s="3" customFormat="1" ht="42" hidden="1" customHeight="1" x14ac:dyDescent="0.2">
      <c r="A64" s="107"/>
      <c r="B64" s="107"/>
      <c r="C64" s="108"/>
      <c r="D64" s="96" t="s">
        <v>100</v>
      </c>
      <c r="E64" s="199">
        <v>0</v>
      </c>
      <c r="F64" s="97">
        <f t="shared" ref="F64" si="27">E64</f>
        <v>0</v>
      </c>
      <c r="G64" s="191"/>
      <c r="H64" s="191"/>
      <c r="I64" s="192"/>
      <c r="J64" s="193"/>
      <c r="K64" s="194"/>
      <c r="L64" s="191"/>
      <c r="M64" s="191"/>
      <c r="N64" s="191"/>
      <c r="O64" s="192"/>
      <c r="P64" s="104">
        <f t="shared" si="2"/>
        <v>0</v>
      </c>
      <c r="Q64" s="50"/>
    </row>
    <row r="65" spans="1:17" s="3" customFormat="1" ht="27.75" customHeight="1" x14ac:dyDescent="0.2">
      <c r="A65" s="94" t="s">
        <v>83</v>
      </c>
      <c r="B65" s="94" t="s">
        <v>80</v>
      </c>
      <c r="C65" s="95" t="s">
        <v>8</v>
      </c>
      <c r="D65" s="96" t="s">
        <v>66</v>
      </c>
      <c r="E65" s="170">
        <f t="shared" si="26"/>
        <v>656108</v>
      </c>
      <c r="F65" s="167">
        <v>656108</v>
      </c>
      <c r="G65" s="132"/>
      <c r="H65" s="132"/>
      <c r="I65" s="175"/>
      <c r="J65" s="100"/>
      <c r="K65" s="109"/>
      <c r="L65" s="102"/>
      <c r="M65" s="102"/>
      <c r="N65" s="102"/>
      <c r="O65" s="103"/>
      <c r="P65" s="104">
        <f t="shared" si="2"/>
        <v>656108</v>
      </c>
      <c r="Q65" s="50"/>
    </row>
    <row r="66" spans="1:17" s="3" customFormat="1" ht="72" customHeight="1" x14ac:dyDescent="0.2">
      <c r="A66" s="94" t="s">
        <v>152</v>
      </c>
      <c r="B66" s="94" t="s">
        <v>106</v>
      </c>
      <c r="C66" s="95" t="s">
        <v>8</v>
      </c>
      <c r="D66" s="96" t="s">
        <v>160</v>
      </c>
      <c r="E66" s="170">
        <f t="shared" si="26"/>
        <v>356620</v>
      </c>
      <c r="F66" s="167">
        <f t="shared" ref="F66:I66" si="28">F67+F68+F69+F70</f>
        <v>356620</v>
      </c>
      <c r="G66" s="168">
        <f t="shared" si="28"/>
        <v>151914</v>
      </c>
      <c r="H66" s="168">
        <f t="shared" si="28"/>
        <v>23156</v>
      </c>
      <c r="I66" s="169">
        <f t="shared" si="28"/>
        <v>0</v>
      </c>
      <c r="J66" s="130"/>
      <c r="K66" s="97"/>
      <c r="L66" s="132"/>
      <c r="M66" s="132"/>
      <c r="N66" s="132"/>
      <c r="O66" s="195"/>
      <c r="P66" s="104">
        <f t="shared" si="2"/>
        <v>356620</v>
      </c>
      <c r="Q66" s="50"/>
    </row>
    <row r="67" spans="1:17" s="3" customFormat="1" ht="42" customHeight="1" x14ac:dyDescent="0.2">
      <c r="A67" s="107"/>
      <c r="B67" s="107"/>
      <c r="C67" s="108"/>
      <c r="D67" s="96" t="s">
        <v>145</v>
      </c>
      <c r="E67" s="170">
        <f t="shared" si="26"/>
        <v>82666</v>
      </c>
      <c r="F67" s="167">
        <v>82666</v>
      </c>
      <c r="G67" s="196">
        <v>41626</v>
      </c>
      <c r="H67" s="196">
        <v>4312</v>
      </c>
      <c r="I67" s="192"/>
      <c r="J67" s="193"/>
      <c r="K67" s="194"/>
      <c r="L67" s="191"/>
      <c r="M67" s="191"/>
      <c r="N67" s="191"/>
      <c r="O67" s="192"/>
      <c r="P67" s="104">
        <f t="shared" si="2"/>
        <v>82666</v>
      </c>
      <c r="Q67" s="50"/>
    </row>
    <row r="68" spans="1:17" s="3" customFormat="1" ht="47.25" customHeight="1" x14ac:dyDescent="0.2">
      <c r="A68" s="107"/>
      <c r="B68" s="107"/>
      <c r="C68" s="108"/>
      <c r="D68" s="96" t="s">
        <v>146</v>
      </c>
      <c r="E68" s="170">
        <f t="shared" si="26"/>
        <v>75647</v>
      </c>
      <c r="F68" s="200">
        <v>75647</v>
      </c>
      <c r="G68" s="196">
        <v>32224</v>
      </c>
      <c r="H68" s="196">
        <v>4912</v>
      </c>
      <c r="I68" s="192"/>
      <c r="J68" s="193"/>
      <c r="K68" s="194"/>
      <c r="L68" s="191"/>
      <c r="M68" s="191"/>
      <c r="N68" s="191"/>
      <c r="O68" s="192"/>
      <c r="P68" s="104">
        <f t="shared" si="2"/>
        <v>75647</v>
      </c>
      <c r="Q68" s="50"/>
    </row>
    <row r="69" spans="1:17" s="3" customFormat="1" ht="44.25" customHeight="1" x14ac:dyDescent="0.2">
      <c r="A69" s="107"/>
      <c r="B69" s="107"/>
      <c r="C69" s="108"/>
      <c r="D69" s="96" t="s">
        <v>147</v>
      </c>
      <c r="E69" s="170">
        <f t="shared" si="26"/>
        <v>135010</v>
      </c>
      <c r="F69" s="167">
        <v>135010</v>
      </c>
      <c r="G69" s="196">
        <v>51101</v>
      </c>
      <c r="H69" s="196">
        <v>9823</v>
      </c>
      <c r="I69" s="192"/>
      <c r="J69" s="193"/>
      <c r="K69" s="194"/>
      <c r="L69" s="191"/>
      <c r="M69" s="191"/>
      <c r="N69" s="191"/>
      <c r="O69" s="192"/>
      <c r="P69" s="104">
        <f t="shared" si="2"/>
        <v>135010</v>
      </c>
      <c r="Q69" s="50"/>
    </row>
    <row r="70" spans="1:17" s="3" customFormat="1" ht="45.75" customHeight="1" x14ac:dyDescent="0.2">
      <c r="A70" s="107"/>
      <c r="B70" s="107"/>
      <c r="C70" s="108"/>
      <c r="D70" s="96" t="s">
        <v>148</v>
      </c>
      <c r="E70" s="170">
        <f t="shared" si="26"/>
        <v>63297</v>
      </c>
      <c r="F70" s="167">
        <v>63297</v>
      </c>
      <c r="G70" s="196">
        <v>26963</v>
      </c>
      <c r="H70" s="196">
        <v>4109</v>
      </c>
      <c r="I70" s="192"/>
      <c r="J70" s="193"/>
      <c r="K70" s="194"/>
      <c r="L70" s="191"/>
      <c r="M70" s="191"/>
      <c r="N70" s="191"/>
      <c r="O70" s="192"/>
      <c r="P70" s="104">
        <f t="shared" si="2"/>
        <v>63297</v>
      </c>
      <c r="Q70" s="50"/>
    </row>
    <row r="71" spans="1:17" s="3" customFormat="1" ht="53.25" customHeight="1" x14ac:dyDescent="0.2">
      <c r="A71" s="94" t="s">
        <v>105</v>
      </c>
      <c r="B71" s="94" t="s">
        <v>107</v>
      </c>
      <c r="C71" s="95" t="s">
        <v>8</v>
      </c>
      <c r="D71" s="96" t="s">
        <v>108</v>
      </c>
      <c r="E71" s="170">
        <f t="shared" si="26"/>
        <v>1499035</v>
      </c>
      <c r="F71" s="97">
        <v>1499035</v>
      </c>
      <c r="G71" s="196">
        <v>1228717</v>
      </c>
      <c r="H71" s="201"/>
      <c r="I71" s="192"/>
      <c r="J71" s="193"/>
      <c r="K71" s="194"/>
      <c r="L71" s="191"/>
      <c r="M71" s="191"/>
      <c r="N71" s="191"/>
      <c r="O71" s="192"/>
      <c r="P71" s="104">
        <f t="shared" si="2"/>
        <v>1499035</v>
      </c>
      <c r="Q71" s="50"/>
    </row>
    <row r="72" spans="1:17" s="3" customFormat="1" ht="88.5" customHeight="1" x14ac:dyDescent="0.2">
      <c r="A72" s="94" t="s">
        <v>139</v>
      </c>
      <c r="B72" s="94" t="s">
        <v>138</v>
      </c>
      <c r="C72" s="95" t="s">
        <v>8</v>
      </c>
      <c r="D72" s="96" t="s">
        <v>140</v>
      </c>
      <c r="E72" s="170">
        <f t="shared" si="26"/>
        <v>123283</v>
      </c>
      <c r="F72" s="202">
        <v>123283</v>
      </c>
      <c r="G72" s="196">
        <v>99000</v>
      </c>
      <c r="H72" s="196"/>
      <c r="I72" s="197"/>
      <c r="J72" s="203">
        <v>62558</v>
      </c>
      <c r="K72" s="202">
        <v>62558</v>
      </c>
      <c r="L72" s="196"/>
      <c r="M72" s="196"/>
      <c r="N72" s="196"/>
      <c r="O72" s="197">
        <v>62558</v>
      </c>
      <c r="P72" s="180">
        <f t="shared" si="2"/>
        <v>185841</v>
      </c>
      <c r="Q72" s="50"/>
    </row>
    <row r="73" spans="1:17" s="3" customFormat="1" ht="87" customHeight="1" x14ac:dyDescent="0.2">
      <c r="A73" s="94" t="s">
        <v>176</v>
      </c>
      <c r="B73" s="94" t="s">
        <v>177</v>
      </c>
      <c r="C73" s="95" t="s">
        <v>8</v>
      </c>
      <c r="D73" s="96" t="s">
        <v>178</v>
      </c>
      <c r="E73" s="170">
        <f t="shared" si="26"/>
        <v>67675</v>
      </c>
      <c r="F73" s="202">
        <v>67675</v>
      </c>
      <c r="G73" s="196">
        <v>55471</v>
      </c>
      <c r="H73" s="204"/>
      <c r="I73" s="197"/>
      <c r="J73" s="100">
        <f>K73</f>
        <v>59329</v>
      </c>
      <c r="K73" s="202">
        <v>59329</v>
      </c>
      <c r="L73" s="196"/>
      <c r="M73" s="196"/>
      <c r="N73" s="196"/>
      <c r="O73" s="197">
        <v>59329</v>
      </c>
      <c r="P73" s="180">
        <f t="shared" si="2"/>
        <v>127004</v>
      </c>
      <c r="Q73" s="50"/>
    </row>
    <row r="74" spans="1:17" s="3" customFormat="1" ht="63" customHeight="1" x14ac:dyDescent="0.2">
      <c r="A74" s="94" t="s">
        <v>143</v>
      </c>
      <c r="B74" s="94" t="s">
        <v>38</v>
      </c>
      <c r="C74" s="95" t="s">
        <v>7</v>
      </c>
      <c r="D74" s="96" t="s">
        <v>129</v>
      </c>
      <c r="E74" s="170">
        <f>F74</f>
        <v>169325</v>
      </c>
      <c r="F74" s="167">
        <f>166825+2500</f>
        <v>169325</v>
      </c>
      <c r="G74" s="132">
        <v>107756</v>
      </c>
      <c r="H74" s="205">
        <f>36108+2500</f>
        <v>38608</v>
      </c>
      <c r="I74" s="195"/>
      <c r="J74" s="193"/>
      <c r="K74" s="194"/>
      <c r="L74" s="191"/>
      <c r="M74" s="191"/>
      <c r="N74" s="191"/>
      <c r="O74" s="192"/>
      <c r="P74" s="104">
        <f t="shared" ref="P74:P106" si="29">E74+J74</f>
        <v>169325</v>
      </c>
      <c r="Q74" s="50"/>
    </row>
    <row r="75" spans="1:17" s="3" customFormat="1" ht="30.75" customHeight="1" thickBot="1" x14ac:dyDescent="0.25">
      <c r="A75" s="133" t="s">
        <v>130</v>
      </c>
      <c r="B75" s="133" t="s">
        <v>132</v>
      </c>
      <c r="C75" s="134" t="s">
        <v>131</v>
      </c>
      <c r="D75" s="135" t="s">
        <v>133</v>
      </c>
      <c r="E75" s="206">
        <f>F75</f>
        <v>200000</v>
      </c>
      <c r="F75" s="207">
        <v>200000</v>
      </c>
      <c r="G75" s="138"/>
      <c r="H75" s="208"/>
      <c r="I75" s="209"/>
      <c r="J75" s="136"/>
      <c r="K75" s="137"/>
      <c r="L75" s="138"/>
      <c r="M75" s="138"/>
      <c r="N75" s="210"/>
      <c r="O75" s="211"/>
      <c r="P75" s="143">
        <f t="shared" si="29"/>
        <v>200000</v>
      </c>
      <c r="Q75" s="50"/>
    </row>
    <row r="76" spans="1:17" s="3" customFormat="1" ht="45" customHeight="1" x14ac:dyDescent="0.2">
      <c r="A76" s="66" t="s">
        <v>181</v>
      </c>
      <c r="B76" s="66"/>
      <c r="C76" s="67"/>
      <c r="D76" s="68" t="s">
        <v>180</v>
      </c>
      <c r="E76" s="212">
        <f>E77</f>
        <v>1835991.27</v>
      </c>
      <c r="F76" s="213">
        <f t="shared" ref="F76:P76" si="30">F77</f>
        <v>1835991.27</v>
      </c>
      <c r="G76" s="147">
        <f t="shared" si="30"/>
        <v>1346158</v>
      </c>
      <c r="H76" s="147">
        <f t="shared" si="30"/>
        <v>12169</v>
      </c>
      <c r="I76" s="214">
        <f t="shared" si="30"/>
        <v>0</v>
      </c>
      <c r="J76" s="145">
        <f t="shared" si="30"/>
        <v>11000</v>
      </c>
      <c r="K76" s="146">
        <f t="shared" si="30"/>
        <v>11000</v>
      </c>
      <c r="L76" s="147">
        <f t="shared" si="30"/>
        <v>0</v>
      </c>
      <c r="M76" s="147">
        <f t="shared" si="30"/>
        <v>0</v>
      </c>
      <c r="N76" s="147">
        <f t="shared" si="30"/>
        <v>0</v>
      </c>
      <c r="O76" s="214">
        <f t="shared" si="30"/>
        <v>11000</v>
      </c>
      <c r="P76" s="215">
        <f t="shared" si="30"/>
        <v>1846991.27</v>
      </c>
      <c r="Q76" s="50"/>
    </row>
    <row r="77" spans="1:17" s="3" customFormat="1" ht="42" customHeight="1" thickBot="1" x14ac:dyDescent="0.25">
      <c r="A77" s="155" t="s">
        <v>179</v>
      </c>
      <c r="B77" s="155"/>
      <c r="C77" s="80"/>
      <c r="D77" s="157" t="s">
        <v>180</v>
      </c>
      <c r="E77" s="216">
        <f>E78+E79+E80+E81+E82+E83+E84+E85+E86+E87+E88</f>
        <v>1835991.27</v>
      </c>
      <c r="F77" s="217">
        <f t="shared" ref="F77:O77" si="31">F78+F79+F80+F81+F82+F83+F84+F85+F86+F87+F88</f>
        <v>1835991.27</v>
      </c>
      <c r="G77" s="160">
        <f t="shared" si="31"/>
        <v>1346158</v>
      </c>
      <c r="H77" s="160">
        <f t="shared" si="31"/>
        <v>12169</v>
      </c>
      <c r="I77" s="161">
        <f t="shared" si="31"/>
        <v>0</v>
      </c>
      <c r="J77" s="158">
        <f t="shared" si="31"/>
        <v>11000</v>
      </c>
      <c r="K77" s="159">
        <f t="shared" si="31"/>
        <v>11000</v>
      </c>
      <c r="L77" s="160">
        <f t="shared" si="31"/>
        <v>0</v>
      </c>
      <c r="M77" s="160">
        <f t="shared" si="31"/>
        <v>0</v>
      </c>
      <c r="N77" s="160">
        <f t="shared" si="31"/>
        <v>0</v>
      </c>
      <c r="O77" s="161">
        <f t="shared" si="31"/>
        <v>11000</v>
      </c>
      <c r="P77" s="218">
        <f t="shared" si="29"/>
        <v>1846991.27</v>
      </c>
      <c r="Q77" s="50"/>
    </row>
    <row r="78" spans="1:17" s="3" customFormat="1" ht="70.5" customHeight="1" x14ac:dyDescent="0.2">
      <c r="A78" s="82" t="s">
        <v>182</v>
      </c>
      <c r="B78" s="82" t="s">
        <v>36</v>
      </c>
      <c r="C78" s="83" t="s">
        <v>5</v>
      </c>
      <c r="D78" s="84" t="s">
        <v>72</v>
      </c>
      <c r="E78" s="162">
        <f t="shared" ref="E78:E79" si="32">F78</f>
        <v>806472</v>
      </c>
      <c r="F78" s="163">
        <f>805312+1160</f>
        <v>806472</v>
      </c>
      <c r="G78" s="87">
        <v>648230</v>
      </c>
      <c r="H78" s="87">
        <v>6131</v>
      </c>
      <c r="I78" s="164"/>
      <c r="J78" s="100">
        <f>K78</f>
        <v>11000</v>
      </c>
      <c r="K78" s="86">
        <v>11000</v>
      </c>
      <c r="L78" s="87"/>
      <c r="M78" s="87"/>
      <c r="N78" s="219"/>
      <c r="O78" s="164">
        <v>11000</v>
      </c>
      <c r="P78" s="220">
        <f t="shared" si="29"/>
        <v>817472</v>
      </c>
      <c r="Q78" s="50"/>
    </row>
    <row r="79" spans="1:17" s="3" customFormat="1" ht="52.5" customHeight="1" x14ac:dyDescent="0.2">
      <c r="A79" s="94" t="s">
        <v>189</v>
      </c>
      <c r="B79" s="94" t="s">
        <v>55</v>
      </c>
      <c r="C79" s="95" t="s">
        <v>16</v>
      </c>
      <c r="D79" s="96" t="s">
        <v>61</v>
      </c>
      <c r="E79" s="100">
        <f t="shared" si="32"/>
        <v>400</v>
      </c>
      <c r="F79" s="176">
        <v>400</v>
      </c>
      <c r="G79" s="102"/>
      <c r="H79" s="102"/>
      <c r="I79" s="103"/>
      <c r="J79" s="100"/>
      <c r="K79" s="109"/>
      <c r="L79" s="102"/>
      <c r="M79" s="102"/>
      <c r="N79" s="102"/>
      <c r="O79" s="103"/>
      <c r="P79" s="120">
        <f t="shared" si="29"/>
        <v>400</v>
      </c>
      <c r="Q79" s="50"/>
    </row>
    <row r="80" spans="1:17" s="3" customFormat="1" ht="46.5" customHeight="1" x14ac:dyDescent="0.2">
      <c r="A80" s="94" t="s">
        <v>190</v>
      </c>
      <c r="B80" s="94" t="s">
        <v>57</v>
      </c>
      <c r="C80" s="95" t="s">
        <v>63</v>
      </c>
      <c r="D80" s="113" t="s">
        <v>64</v>
      </c>
      <c r="E80" s="114">
        <f t="shared" ref="E80:E88" si="33">F80</f>
        <v>10358.77</v>
      </c>
      <c r="F80" s="115">
        <v>10358.77</v>
      </c>
      <c r="G80" s="221"/>
      <c r="H80" s="221"/>
      <c r="I80" s="222"/>
      <c r="J80" s="223"/>
      <c r="K80" s="224"/>
      <c r="L80" s="221"/>
      <c r="M80" s="221"/>
      <c r="N80" s="221"/>
      <c r="O80" s="222"/>
      <c r="P80" s="225">
        <f t="shared" si="29"/>
        <v>10358.77</v>
      </c>
      <c r="Q80" s="50"/>
    </row>
    <row r="81" spans="1:17" s="3" customFormat="1" ht="63.75" customHeight="1" x14ac:dyDescent="0.2">
      <c r="A81" s="94" t="s">
        <v>191</v>
      </c>
      <c r="B81" s="94" t="s">
        <v>60</v>
      </c>
      <c r="C81" s="95" t="s">
        <v>63</v>
      </c>
      <c r="D81" s="113" t="s">
        <v>73</v>
      </c>
      <c r="E81" s="131">
        <f t="shared" si="33"/>
        <v>2400</v>
      </c>
      <c r="F81" s="97">
        <v>2400</v>
      </c>
      <c r="G81" s="102"/>
      <c r="H81" s="102"/>
      <c r="I81" s="103"/>
      <c r="J81" s="100"/>
      <c r="K81" s="109"/>
      <c r="L81" s="102"/>
      <c r="M81" s="102"/>
      <c r="N81" s="102"/>
      <c r="O81" s="103"/>
      <c r="P81" s="104">
        <f t="shared" si="29"/>
        <v>2400</v>
      </c>
      <c r="Q81" s="50"/>
    </row>
    <row r="82" spans="1:17" s="3" customFormat="1" ht="64.5" customHeight="1" x14ac:dyDescent="0.2">
      <c r="A82" s="94" t="s">
        <v>192</v>
      </c>
      <c r="B82" s="94" t="s">
        <v>70</v>
      </c>
      <c r="C82" s="95" t="s">
        <v>63</v>
      </c>
      <c r="D82" s="113" t="s">
        <v>88</v>
      </c>
      <c r="E82" s="131">
        <f t="shared" si="33"/>
        <v>16700</v>
      </c>
      <c r="F82" s="176">
        <v>16700</v>
      </c>
      <c r="G82" s="102"/>
      <c r="H82" s="102"/>
      <c r="I82" s="103"/>
      <c r="J82" s="100"/>
      <c r="K82" s="109"/>
      <c r="L82" s="102"/>
      <c r="M82" s="102"/>
      <c r="N82" s="102"/>
      <c r="O82" s="103"/>
      <c r="P82" s="104">
        <f t="shared" si="29"/>
        <v>16700</v>
      </c>
      <c r="Q82" s="50"/>
    </row>
    <row r="83" spans="1:17" s="3" customFormat="1" ht="53.25" customHeight="1" x14ac:dyDescent="0.2">
      <c r="A83" s="94" t="s">
        <v>193</v>
      </c>
      <c r="B83" s="94" t="s">
        <v>67</v>
      </c>
      <c r="C83" s="95" t="s">
        <v>16</v>
      </c>
      <c r="D83" s="96" t="s">
        <v>74</v>
      </c>
      <c r="E83" s="100">
        <f t="shared" si="33"/>
        <v>7100</v>
      </c>
      <c r="F83" s="176">
        <v>7100</v>
      </c>
      <c r="G83" s="102"/>
      <c r="H83" s="102"/>
      <c r="I83" s="103"/>
      <c r="J83" s="100"/>
      <c r="K83" s="109"/>
      <c r="L83" s="102"/>
      <c r="M83" s="102"/>
      <c r="N83" s="102"/>
      <c r="O83" s="103"/>
      <c r="P83" s="104">
        <f t="shared" si="29"/>
        <v>7100</v>
      </c>
      <c r="Q83" s="50"/>
    </row>
    <row r="84" spans="1:17" s="3" customFormat="1" ht="83.25" customHeight="1" x14ac:dyDescent="0.2">
      <c r="A84" s="133" t="s">
        <v>194</v>
      </c>
      <c r="B84" s="133" t="s">
        <v>195</v>
      </c>
      <c r="C84" s="134" t="s">
        <v>196</v>
      </c>
      <c r="D84" s="226" t="s">
        <v>197</v>
      </c>
      <c r="E84" s="100">
        <f t="shared" si="33"/>
        <v>864890</v>
      </c>
      <c r="F84" s="227">
        <v>864890</v>
      </c>
      <c r="G84" s="102">
        <v>697928</v>
      </c>
      <c r="H84" s="102">
        <v>6038</v>
      </c>
      <c r="I84" s="103"/>
      <c r="J84" s="100"/>
      <c r="K84" s="109"/>
      <c r="L84" s="102"/>
      <c r="M84" s="102"/>
      <c r="N84" s="102"/>
      <c r="O84" s="103"/>
      <c r="P84" s="104">
        <f t="shared" si="29"/>
        <v>864890</v>
      </c>
      <c r="Q84" s="50"/>
    </row>
    <row r="85" spans="1:17" s="3" customFormat="1" ht="120.75" customHeight="1" x14ac:dyDescent="0.2">
      <c r="A85" s="228" t="s">
        <v>183</v>
      </c>
      <c r="B85" s="228" t="s">
        <v>184</v>
      </c>
      <c r="C85" s="229" t="s">
        <v>15</v>
      </c>
      <c r="D85" s="113" t="s">
        <v>185</v>
      </c>
      <c r="E85" s="230">
        <f t="shared" si="33"/>
        <v>45969</v>
      </c>
      <c r="F85" s="231">
        <v>45969</v>
      </c>
      <c r="G85" s="132"/>
      <c r="H85" s="132"/>
      <c r="I85" s="195"/>
      <c r="J85" s="130"/>
      <c r="K85" s="97"/>
      <c r="L85" s="132"/>
      <c r="M85" s="132"/>
      <c r="N85" s="191"/>
      <c r="O85" s="192"/>
      <c r="P85" s="104">
        <f t="shared" si="29"/>
        <v>45969</v>
      </c>
      <c r="Q85" s="50"/>
    </row>
    <row r="86" spans="1:17" s="3" customFormat="1" ht="88.5" customHeight="1" x14ac:dyDescent="0.2">
      <c r="A86" s="94" t="s">
        <v>186</v>
      </c>
      <c r="B86" s="94" t="s">
        <v>69</v>
      </c>
      <c r="C86" s="95" t="s">
        <v>15</v>
      </c>
      <c r="D86" s="113" t="s">
        <v>75</v>
      </c>
      <c r="E86" s="114">
        <f t="shared" si="33"/>
        <v>1172.72</v>
      </c>
      <c r="F86" s="121">
        <v>1172.72</v>
      </c>
      <c r="G86" s="132"/>
      <c r="H86" s="132"/>
      <c r="I86" s="195"/>
      <c r="J86" s="130"/>
      <c r="K86" s="97"/>
      <c r="L86" s="132"/>
      <c r="M86" s="132"/>
      <c r="N86" s="191"/>
      <c r="O86" s="192"/>
      <c r="P86" s="122">
        <f t="shared" si="29"/>
        <v>1172.72</v>
      </c>
      <c r="Q86" s="50"/>
    </row>
    <row r="87" spans="1:17" s="3" customFormat="1" ht="104.25" customHeight="1" x14ac:dyDescent="0.2">
      <c r="A87" s="94" t="s">
        <v>187</v>
      </c>
      <c r="B87" s="94" t="s">
        <v>59</v>
      </c>
      <c r="C87" s="95" t="s">
        <v>62</v>
      </c>
      <c r="D87" s="113" t="s">
        <v>65</v>
      </c>
      <c r="E87" s="126">
        <f t="shared" si="33"/>
        <v>13528.78</v>
      </c>
      <c r="F87" s="121">
        <v>13528.78</v>
      </c>
      <c r="G87" s="132"/>
      <c r="H87" s="132"/>
      <c r="I87" s="195"/>
      <c r="J87" s="130"/>
      <c r="K87" s="97"/>
      <c r="L87" s="132"/>
      <c r="M87" s="132"/>
      <c r="N87" s="191"/>
      <c r="O87" s="192"/>
      <c r="P87" s="122">
        <f t="shared" si="29"/>
        <v>13528.78</v>
      </c>
      <c r="Q87" s="50"/>
    </row>
    <row r="88" spans="1:17" s="3" customFormat="1" ht="46.5" customHeight="1" x14ac:dyDescent="0.2">
      <c r="A88" s="94" t="s">
        <v>188</v>
      </c>
      <c r="B88" s="94" t="s">
        <v>24</v>
      </c>
      <c r="C88" s="95" t="s">
        <v>16</v>
      </c>
      <c r="D88" s="129" t="s">
        <v>150</v>
      </c>
      <c r="E88" s="232">
        <f t="shared" si="33"/>
        <v>67000</v>
      </c>
      <c r="F88" s="121">
        <f>F89+F90+F91</f>
        <v>67000</v>
      </c>
      <c r="G88" s="132"/>
      <c r="H88" s="132"/>
      <c r="I88" s="195"/>
      <c r="J88" s="130"/>
      <c r="K88" s="97"/>
      <c r="L88" s="132"/>
      <c r="M88" s="132"/>
      <c r="N88" s="191"/>
      <c r="O88" s="192"/>
      <c r="P88" s="104">
        <f t="shared" si="29"/>
        <v>67000</v>
      </c>
      <c r="Q88" s="50"/>
    </row>
    <row r="89" spans="1:17" s="3" customFormat="1" ht="72.75" customHeight="1" x14ac:dyDescent="0.2">
      <c r="A89" s="94"/>
      <c r="B89" s="94"/>
      <c r="C89" s="95"/>
      <c r="D89" s="129" t="s">
        <v>113</v>
      </c>
      <c r="E89" s="232">
        <f t="shared" ref="E89:E91" si="34">F89</f>
        <v>55000</v>
      </c>
      <c r="F89" s="121">
        <v>55000</v>
      </c>
      <c r="G89" s="132"/>
      <c r="H89" s="132"/>
      <c r="I89" s="195"/>
      <c r="J89" s="130"/>
      <c r="K89" s="97"/>
      <c r="L89" s="132"/>
      <c r="M89" s="132"/>
      <c r="N89" s="191"/>
      <c r="O89" s="192"/>
      <c r="P89" s="104">
        <f t="shared" si="29"/>
        <v>55000</v>
      </c>
      <c r="Q89" s="50"/>
    </row>
    <row r="90" spans="1:17" s="3" customFormat="1" ht="148.5" customHeight="1" x14ac:dyDescent="0.2">
      <c r="A90" s="94"/>
      <c r="B90" s="94"/>
      <c r="C90" s="95"/>
      <c r="D90" s="129" t="s">
        <v>115</v>
      </c>
      <c r="E90" s="130">
        <f t="shared" si="34"/>
        <v>5000</v>
      </c>
      <c r="F90" s="167">
        <v>5000</v>
      </c>
      <c r="G90" s="132"/>
      <c r="H90" s="132"/>
      <c r="I90" s="195"/>
      <c r="J90" s="130"/>
      <c r="K90" s="97"/>
      <c r="L90" s="132"/>
      <c r="M90" s="132"/>
      <c r="N90" s="191"/>
      <c r="O90" s="192"/>
      <c r="P90" s="104">
        <f t="shared" si="29"/>
        <v>5000</v>
      </c>
      <c r="Q90" s="50"/>
    </row>
    <row r="91" spans="1:17" s="3" customFormat="1" ht="46.5" customHeight="1" thickBot="1" x14ac:dyDescent="0.25">
      <c r="A91" s="133"/>
      <c r="B91" s="133"/>
      <c r="C91" s="134"/>
      <c r="D91" s="135" t="s">
        <v>145</v>
      </c>
      <c r="E91" s="136">
        <f t="shared" si="34"/>
        <v>7000</v>
      </c>
      <c r="F91" s="207">
        <v>7000</v>
      </c>
      <c r="G91" s="138"/>
      <c r="H91" s="138"/>
      <c r="I91" s="209"/>
      <c r="J91" s="136"/>
      <c r="K91" s="137"/>
      <c r="L91" s="138"/>
      <c r="M91" s="138"/>
      <c r="N91" s="210"/>
      <c r="O91" s="211"/>
      <c r="P91" s="143">
        <f t="shared" si="29"/>
        <v>7000</v>
      </c>
      <c r="Q91" s="50"/>
    </row>
    <row r="92" spans="1:17" s="3" customFormat="1" ht="46.5" customHeight="1" x14ac:dyDescent="0.2">
      <c r="A92" s="66" t="s">
        <v>198</v>
      </c>
      <c r="B92" s="66"/>
      <c r="C92" s="67"/>
      <c r="D92" s="68" t="s">
        <v>200</v>
      </c>
      <c r="E92" s="233">
        <f>E93</f>
        <v>497117</v>
      </c>
      <c r="F92" s="234">
        <f t="shared" ref="F92:P92" si="35">F93</f>
        <v>497117</v>
      </c>
      <c r="G92" s="235">
        <f t="shared" si="35"/>
        <v>396550</v>
      </c>
      <c r="H92" s="235">
        <f t="shared" si="35"/>
        <v>5946</v>
      </c>
      <c r="I92" s="148">
        <f t="shared" si="35"/>
        <v>0</v>
      </c>
      <c r="J92" s="233">
        <f t="shared" si="35"/>
        <v>0</v>
      </c>
      <c r="K92" s="234">
        <f t="shared" si="35"/>
        <v>0</v>
      </c>
      <c r="L92" s="235">
        <f t="shared" si="35"/>
        <v>0</v>
      </c>
      <c r="M92" s="235">
        <f t="shared" si="35"/>
        <v>0</v>
      </c>
      <c r="N92" s="235">
        <f t="shared" si="35"/>
        <v>0</v>
      </c>
      <c r="O92" s="148">
        <f t="shared" si="35"/>
        <v>0</v>
      </c>
      <c r="P92" s="154">
        <f t="shared" si="35"/>
        <v>497117</v>
      </c>
      <c r="Q92" s="50"/>
    </row>
    <row r="93" spans="1:17" s="3" customFormat="1" ht="46.5" customHeight="1" thickBot="1" x14ac:dyDescent="0.25">
      <c r="A93" s="155" t="s">
        <v>199</v>
      </c>
      <c r="B93" s="155"/>
      <c r="C93" s="80"/>
      <c r="D93" s="157" t="s">
        <v>200</v>
      </c>
      <c r="E93" s="236">
        <f>E94</f>
        <v>497117</v>
      </c>
      <c r="F93" s="237">
        <f t="shared" ref="F93:P93" si="36">F94</f>
        <v>497117</v>
      </c>
      <c r="G93" s="238">
        <f t="shared" si="36"/>
        <v>396550</v>
      </c>
      <c r="H93" s="238">
        <f t="shared" si="36"/>
        <v>5946</v>
      </c>
      <c r="I93" s="239">
        <f t="shared" si="36"/>
        <v>0</v>
      </c>
      <c r="J93" s="236">
        <f t="shared" si="36"/>
        <v>0</v>
      </c>
      <c r="K93" s="237">
        <f t="shared" si="36"/>
        <v>0</v>
      </c>
      <c r="L93" s="238">
        <f t="shared" si="36"/>
        <v>0</v>
      </c>
      <c r="M93" s="238">
        <f t="shared" si="36"/>
        <v>0</v>
      </c>
      <c r="N93" s="238">
        <f t="shared" si="36"/>
        <v>0</v>
      </c>
      <c r="O93" s="239">
        <f t="shared" si="36"/>
        <v>0</v>
      </c>
      <c r="P93" s="240">
        <f t="shared" si="36"/>
        <v>497117</v>
      </c>
      <c r="Q93" s="50"/>
    </row>
    <row r="94" spans="1:17" s="3" customFormat="1" ht="67.5" customHeight="1" thickBot="1" x14ac:dyDescent="0.25">
      <c r="A94" s="241" t="s">
        <v>201</v>
      </c>
      <c r="B94" s="241" t="s">
        <v>36</v>
      </c>
      <c r="C94" s="242" t="s">
        <v>5</v>
      </c>
      <c r="D94" s="226" t="s">
        <v>72</v>
      </c>
      <c r="E94" s="243">
        <f t="shared" ref="E94" si="37">F94</f>
        <v>497117</v>
      </c>
      <c r="F94" s="244">
        <v>497117</v>
      </c>
      <c r="G94" s="245">
        <v>396550</v>
      </c>
      <c r="H94" s="246">
        <v>5946</v>
      </c>
      <c r="I94" s="247"/>
      <c r="J94" s="243"/>
      <c r="K94" s="248"/>
      <c r="L94" s="245"/>
      <c r="M94" s="245"/>
      <c r="N94" s="249"/>
      <c r="O94" s="250"/>
      <c r="P94" s="220">
        <f t="shared" si="29"/>
        <v>497117</v>
      </c>
      <c r="Q94" s="50"/>
    </row>
    <row r="95" spans="1:17" s="3" customFormat="1" ht="42.75" customHeight="1" x14ac:dyDescent="0.2">
      <c r="A95" s="66" t="s">
        <v>89</v>
      </c>
      <c r="B95" s="66"/>
      <c r="C95" s="67"/>
      <c r="D95" s="68" t="s">
        <v>95</v>
      </c>
      <c r="E95" s="145">
        <f>E96</f>
        <v>4214527</v>
      </c>
      <c r="F95" s="146">
        <f t="shared" ref="F95:H95" si="38">F96</f>
        <v>4214527</v>
      </c>
      <c r="G95" s="147">
        <f t="shared" si="38"/>
        <v>938700</v>
      </c>
      <c r="H95" s="251">
        <f t="shared" si="38"/>
        <v>11704</v>
      </c>
      <c r="I95" s="148">
        <v>0</v>
      </c>
      <c r="J95" s="252">
        <f t="shared" ref="J95" si="39">K95+N95</f>
        <v>0</v>
      </c>
      <c r="K95" s="253">
        <v>0</v>
      </c>
      <c r="L95" s="152">
        <v>0</v>
      </c>
      <c r="M95" s="152">
        <v>0</v>
      </c>
      <c r="N95" s="152">
        <v>0</v>
      </c>
      <c r="O95" s="254">
        <v>0</v>
      </c>
      <c r="P95" s="154">
        <f t="shared" si="29"/>
        <v>4214527</v>
      </c>
      <c r="Q95" s="50"/>
    </row>
    <row r="96" spans="1:17" s="3" customFormat="1" ht="48.75" customHeight="1" thickBot="1" x14ac:dyDescent="0.25">
      <c r="A96" s="155" t="s">
        <v>90</v>
      </c>
      <c r="B96" s="155"/>
      <c r="C96" s="80"/>
      <c r="D96" s="157" t="s">
        <v>95</v>
      </c>
      <c r="E96" s="158">
        <f>E97+E99+E100+E98</f>
        <v>4214527</v>
      </c>
      <c r="F96" s="159">
        <f t="shared" ref="F96:H96" si="40">F97+F99+F100+F98</f>
        <v>4214527</v>
      </c>
      <c r="G96" s="160">
        <f t="shared" si="40"/>
        <v>938700</v>
      </c>
      <c r="H96" s="255">
        <f t="shared" si="40"/>
        <v>11704</v>
      </c>
      <c r="I96" s="256">
        <v>0</v>
      </c>
      <c r="J96" s="257">
        <v>0</v>
      </c>
      <c r="K96" s="258">
        <v>0</v>
      </c>
      <c r="L96" s="259">
        <v>0</v>
      </c>
      <c r="M96" s="259">
        <v>0</v>
      </c>
      <c r="N96" s="259">
        <v>0</v>
      </c>
      <c r="O96" s="256">
        <v>0</v>
      </c>
      <c r="P96" s="240">
        <f t="shared" si="29"/>
        <v>4214527</v>
      </c>
      <c r="Q96" s="50"/>
    </row>
    <row r="97" spans="1:17" s="3" customFormat="1" ht="71.25" customHeight="1" x14ac:dyDescent="0.2">
      <c r="A97" s="82" t="s">
        <v>91</v>
      </c>
      <c r="B97" s="82" t="s">
        <v>36</v>
      </c>
      <c r="C97" s="83" t="s">
        <v>5</v>
      </c>
      <c r="D97" s="304" t="s">
        <v>72</v>
      </c>
      <c r="E97" s="302">
        <f>F97</f>
        <v>1224018</v>
      </c>
      <c r="F97" s="260">
        <v>1224018</v>
      </c>
      <c r="G97" s="261">
        <v>938700</v>
      </c>
      <c r="H97" s="262">
        <v>11704</v>
      </c>
      <c r="I97" s="263"/>
      <c r="J97" s="264"/>
      <c r="K97" s="265"/>
      <c r="L97" s="266"/>
      <c r="M97" s="266"/>
      <c r="N97" s="266"/>
      <c r="O97" s="263"/>
      <c r="P97" s="93">
        <f t="shared" si="29"/>
        <v>1224018</v>
      </c>
      <c r="Q97" s="50"/>
    </row>
    <row r="98" spans="1:17" s="3" customFormat="1" ht="22.5" customHeight="1" x14ac:dyDescent="0.2">
      <c r="A98" s="241" t="s">
        <v>134</v>
      </c>
      <c r="B98" s="241" t="s">
        <v>135</v>
      </c>
      <c r="C98" s="242" t="s">
        <v>11</v>
      </c>
      <c r="D98" s="301" t="s">
        <v>136</v>
      </c>
      <c r="E98" s="131">
        <f t="shared" ref="E98:E99" si="41">F98</f>
        <v>668700</v>
      </c>
      <c r="F98" s="176">
        <v>668700</v>
      </c>
      <c r="G98" s="177"/>
      <c r="H98" s="267"/>
      <c r="I98" s="103"/>
      <c r="J98" s="100"/>
      <c r="K98" s="101"/>
      <c r="L98" s="102"/>
      <c r="M98" s="102"/>
      <c r="N98" s="102"/>
      <c r="O98" s="103"/>
      <c r="P98" s="104">
        <f t="shared" si="29"/>
        <v>668700</v>
      </c>
      <c r="Q98" s="50"/>
    </row>
    <row r="99" spans="1:17" s="3" customFormat="1" ht="90" customHeight="1" x14ac:dyDescent="0.2">
      <c r="A99" s="133" t="s">
        <v>92</v>
      </c>
      <c r="B99" s="133" t="s">
        <v>71</v>
      </c>
      <c r="C99" s="134" t="s">
        <v>11</v>
      </c>
      <c r="D99" s="301" t="s">
        <v>209</v>
      </c>
      <c r="E99" s="303">
        <f t="shared" si="41"/>
        <v>99700</v>
      </c>
      <c r="F99" s="167">
        <v>99700</v>
      </c>
      <c r="G99" s="102"/>
      <c r="H99" s="268"/>
      <c r="I99" s="103"/>
      <c r="J99" s="100"/>
      <c r="K99" s="101"/>
      <c r="L99" s="102"/>
      <c r="M99" s="102"/>
      <c r="N99" s="102"/>
      <c r="O99" s="103"/>
      <c r="P99" s="104">
        <f t="shared" si="29"/>
        <v>99700</v>
      </c>
      <c r="Q99" s="50"/>
    </row>
    <row r="100" spans="1:17" s="3" customFormat="1" ht="40.5" customHeight="1" x14ac:dyDescent="0.2">
      <c r="A100" s="94" t="s">
        <v>93</v>
      </c>
      <c r="B100" s="94" t="s">
        <v>31</v>
      </c>
      <c r="C100" s="95" t="s">
        <v>11</v>
      </c>
      <c r="D100" s="301" t="s">
        <v>161</v>
      </c>
      <c r="E100" s="170">
        <f>F100</f>
        <v>2222109</v>
      </c>
      <c r="F100" s="167">
        <f>F101+F102+F103+F104+F106+F105</f>
        <v>2222109</v>
      </c>
      <c r="G100" s="168"/>
      <c r="H100" s="269"/>
      <c r="I100" s="270"/>
      <c r="J100" s="170"/>
      <c r="K100" s="167"/>
      <c r="L100" s="171"/>
      <c r="M100" s="171"/>
      <c r="N100" s="171"/>
      <c r="O100" s="271"/>
      <c r="P100" s="309">
        <f t="shared" ref="P100" si="42">P101+P102+P103+P104+P106+P105</f>
        <v>2222109</v>
      </c>
      <c r="Q100" s="50"/>
    </row>
    <row r="101" spans="1:17" s="3" customFormat="1" ht="72.75" customHeight="1" x14ac:dyDescent="0.2">
      <c r="A101" s="107"/>
      <c r="B101" s="107"/>
      <c r="C101" s="108"/>
      <c r="D101" s="305" t="s">
        <v>163</v>
      </c>
      <c r="E101" s="170">
        <f t="shared" ref="E101:E106" si="43">F101</f>
        <v>106103</v>
      </c>
      <c r="F101" s="167">
        <v>106103</v>
      </c>
      <c r="G101" s="102"/>
      <c r="H101" s="268"/>
      <c r="I101" s="103"/>
      <c r="J101" s="100"/>
      <c r="K101" s="101"/>
      <c r="L101" s="102"/>
      <c r="M101" s="102"/>
      <c r="N101" s="102"/>
      <c r="O101" s="103"/>
      <c r="P101" s="104">
        <f t="shared" si="29"/>
        <v>106103</v>
      </c>
      <c r="Q101" s="50"/>
    </row>
    <row r="102" spans="1:17" s="3" customFormat="1" ht="66.75" customHeight="1" x14ac:dyDescent="0.2">
      <c r="A102" s="107"/>
      <c r="B102" s="107"/>
      <c r="C102" s="108"/>
      <c r="D102" s="305" t="s">
        <v>164</v>
      </c>
      <c r="E102" s="170">
        <f t="shared" si="43"/>
        <v>31702</v>
      </c>
      <c r="F102" s="167">
        <v>31702</v>
      </c>
      <c r="G102" s="102"/>
      <c r="H102" s="102"/>
      <c r="I102" s="103"/>
      <c r="J102" s="100"/>
      <c r="K102" s="90"/>
      <c r="L102" s="91"/>
      <c r="M102" s="91"/>
      <c r="N102" s="91"/>
      <c r="O102" s="92"/>
      <c r="P102" s="104">
        <f t="shared" si="29"/>
        <v>31702</v>
      </c>
      <c r="Q102" s="50"/>
    </row>
    <row r="103" spans="1:17" s="3" customFormat="1" ht="126.75" customHeight="1" x14ac:dyDescent="0.2">
      <c r="A103" s="107"/>
      <c r="B103" s="107"/>
      <c r="C103" s="108"/>
      <c r="D103" s="305" t="s">
        <v>166</v>
      </c>
      <c r="E103" s="170">
        <f t="shared" si="43"/>
        <v>514586</v>
      </c>
      <c r="F103" s="167">
        <v>514586</v>
      </c>
      <c r="G103" s="102"/>
      <c r="H103" s="102"/>
      <c r="I103" s="103"/>
      <c r="J103" s="100"/>
      <c r="K103" s="90"/>
      <c r="L103" s="91"/>
      <c r="M103" s="91"/>
      <c r="N103" s="91"/>
      <c r="O103" s="92"/>
      <c r="P103" s="104">
        <f t="shared" si="29"/>
        <v>514586</v>
      </c>
      <c r="Q103" s="50"/>
    </row>
    <row r="104" spans="1:17" s="3" customFormat="1" ht="71.25" customHeight="1" x14ac:dyDescent="0.2">
      <c r="A104" s="107"/>
      <c r="B104" s="272"/>
      <c r="C104" s="273"/>
      <c r="D104" s="305" t="s">
        <v>165</v>
      </c>
      <c r="E104" s="170">
        <f t="shared" si="43"/>
        <v>536738</v>
      </c>
      <c r="F104" s="167">
        <v>536738</v>
      </c>
      <c r="G104" s="102"/>
      <c r="H104" s="102"/>
      <c r="I104" s="103"/>
      <c r="J104" s="100"/>
      <c r="K104" s="90"/>
      <c r="L104" s="91"/>
      <c r="M104" s="91"/>
      <c r="N104" s="91"/>
      <c r="O104" s="92"/>
      <c r="P104" s="104">
        <f t="shared" si="29"/>
        <v>536738</v>
      </c>
      <c r="Q104" s="50"/>
    </row>
    <row r="105" spans="1:17" s="3" customFormat="1" ht="86.25" customHeight="1" x14ac:dyDescent="0.2">
      <c r="A105" s="107"/>
      <c r="B105" s="272"/>
      <c r="C105" s="273"/>
      <c r="D105" s="305" t="s">
        <v>167</v>
      </c>
      <c r="E105" s="170">
        <f t="shared" si="43"/>
        <v>188351</v>
      </c>
      <c r="F105" s="207">
        <v>188351</v>
      </c>
      <c r="G105" s="102"/>
      <c r="H105" s="102"/>
      <c r="I105" s="103"/>
      <c r="J105" s="100"/>
      <c r="K105" s="90"/>
      <c r="L105" s="91"/>
      <c r="M105" s="91"/>
      <c r="N105" s="91"/>
      <c r="O105" s="92"/>
      <c r="P105" s="104">
        <f t="shared" si="29"/>
        <v>188351</v>
      </c>
      <c r="Q105" s="50"/>
    </row>
    <row r="106" spans="1:17" s="3" customFormat="1" ht="88.5" customHeight="1" thickBot="1" x14ac:dyDescent="0.25">
      <c r="A106" s="274"/>
      <c r="B106" s="275"/>
      <c r="C106" s="276"/>
      <c r="D106" s="306" t="s">
        <v>208</v>
      </c>
      <c r="E106" s="206">
        <f t="shared" si="43"/>
        <v>844629</v>
      </c>
      <c r="F106" s="207">
        <f>804623+13680+26326</f>
        <v>844629</v>
      </c>
      <c r="G106" s="142"/>
      <c r="H106" s="142"/>
      <c r="I106" s="139"/>
      <c r="J106" s="140"/>
      <c r="K106" s="277"/>
      <c r="L106" s="278"/>
      <c r="M106" s="278"/>
      <c r="N106" s="278"/>
      <c r="O106" s="279"/>
      <c r="P106" s="143">
        <f t="shared" si="29"/>
        <v>844629</v>
      </c>
      <c r="Q106" s="50"/>
    </row>
    <row r="107" spans="1:17" ht="16.5" customHeight="1" thickBot="1" x14ac:dyDescent="0.25">
      <c r="A107" s="280" t="s">
        <v>49</v>
      </c>
      <c r="B107" s="280" t="s">
        <v>49</v>
      </c>
      <c r="C107" s="281" t="s">
        <v>49</v>
      </c>
      <c r="D107" s="307" t="s">
        <v>48</v>
      </c>
      <c r="E107" s="282">
        <f t="shared" ref="E107:P107" si="44">E13+E48+E95+E76+E92</f>
        <v>75187673</v>
      </c>
      <c r="F107" s="283">
        <f t="shared" si="44"/>
        <v>75187673</v>
      </c>
      <c r="G107" s="284">
        <f t="shared" si="44"/>
        <v>42228197</v>
      </c>
      <c r="H107" s="284">
        <f t="shared" si="44"/>
        <v>2565280</v>
      </c>
      <c r="I107" s="285">
        <f t="shared" si="44"/>
        <v>0</v>
      </c>
      <c r="J107" s="285">
        <f t="shared" si="44"/>
        <v>2999210</v>
      </c>
      <c r="K107" s="283">
        <f t="shared" si="44"/>
        <v>2308390</v>
      </c>
      <c r="L107" s="284">
        <f t="shared" si="44"/>
        <v>690820</v>
      </c>
      <c r="M107" s="284">
        <f t="shared" si="44"/>
        <v>38500</v>
      </c>
      <c r="N107" s="284">
        <f t="shared" si="44"/>
        <v>21580</v>
      </c>
      <c r="O107" s="285">
        <f t="shared" si="44"/>
        <v>2308390</v>
      </c>
      <c r="P107" s="286">
        <f t="shared" si="44"/>
        <v>78186883</v>
      </c>
      <c r="Q107" s="50"/>
    </row>
    <row r="108" spans="1:17" ht="55.5" customHeight="1" x14ac:dyDescent="0.3">
      <c r="A108" s="310" t="s">
        <v>144</v>
      </c>
      <c r="B108" s="310"/>
      <c r="C108" s="310"/>
      <c r="D108" s="310"/>
      <c r="E108" s="41"/>
      <c r="F108" s="335" t="s">
        <v>137</v>
      </c>
      <c r="G108" s="335"/>
      <c r="H108" s="41"/>
      <c r="I108" s="9"/>
      <c r="J108" s="42"/>
      <c r="K108" s="42"/>
      <c r="L108" s="42"/>
      <c r="M108" s="43"/>
      <c r="N108" s="44"/>
      <c r="O108" s="287"/>
      <c r="P108" s="288"/>
      <c r="Q108" s="14"/>
    </row>
    <row r="109" spans="1:17" ht="15" customHeight="1" x14ac:dyDescent="0.3">
      <c r="A109" s="289"/>
      <c r="B109" s="289"/>
      <c r="C109" s="290"/>
      <c r="D109" s="291"/>
      <c r="E109" s="41"/>
      <c r="F109" s="292"/>
      <c r="G109" s="292"/>
      <c r="H109" s="41"/>
      <c r="I109" s="9"/>
      <c r="J109" s="45"/>
      <c r="K109" s="45"/>
      <c r="L109" s="45"/>
      <c r="M109" s="46"/>
      <c r="N109" s="47"/>
      <c r="O109" s="48"/>
      <c r="P109" s="288"/>
      <c r="Q109" s="14"/>
    </row>
    <row r="110" spans="1:17" ht="22.5" customHeight="1" x14ac:dyDescent="0.3">
      <c r="A110" s="293" t="s">
        <v>202</v>
      </c>
      <c r="B110" s="290"/>
      <c r="C110" s="290"/>
      <c r="D110" s="291"/>
      <c r="E110" s="9"/>
      <c r="F110" s="291" t="s">
        <v>203</v>
      </c>
      <c r="G110" s="9"/>
      <c r="H110" s="41"/>
      <c r="I110" s="9"/>
      <c r="J110" s="45"/>
      <c r="K110" s="45"/>
      <c r="L110" s="45"/>
      <c r="M110" s="46"/>
      <c r="N110" s="48"/>
      <c r="O110" s="48"/>
      <c r="P110" s="288"/>
      <c r="Q110" s="14"/>
    </row>
    <row r="111" spans="1:17" ht="16.5" customHeight="1" x14ac:dyDescent="0.3">
      <c r="A111" s="53"/>
      <c r="B111" s="294"/>
      <c r="C111" s="294"/>
      <c r="D111" s="9"/>
      <c r="E111" s="26"/>
      <c r="F111" s="26"/>
      <c r="G111" s="10"/>
      <c r="H111" s="10"/>
      <c r="I111" s="10"/>
      <c r="J111" s="27"/>
      <c r="K111" s="11"/>
      <c r="L111" s="11"/>
      <c r="M111" s="11"/>
      <c r="N111" s="31"/>
      <c r="O111" s="31"/>
      <c r="P111" s="295"/>
      <c r="Q111" s="14"/>
    </row>
    <row r="112" spans="1:17" ht="20.25" x14ac:dyDescent="0.3">
      <c r="A112" s="53"/>
      <c r="B112" s="296"/>
      <c r="C112" s="296"/>
      <c r="D112" s="297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15"/>
    </row>
    <row r="113" spans="1:18" ht="20.25" x14ac:dyDescent="0.3">
      <c r="A113" s="53"/>
      <c r="B113" s="296"/>
      <c r="C113" s="296"/>
      <c r="D113" s="299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15"/>
    </row>
    <row r="114" spans="1:18" ht="18.75" x14ac:dyDescent="0.3">
      <c r="B114" s="16"/>
      <c r="C114" s="16"/>
      <c r="D114" s="1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8" ht="18.75" x14ac:dyDescent="0.3">
      <c r="B115" s="16"/>
      <c r="C115" s="16"/>
      <c r="D115" s="1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8" ht="18.75" x14ac:dyDescent="0.3">
      <c r="B116" s="16"/>
      <c r="C116" s="16"/>
      <c r="D116" s="1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13"/>
    </row>
    <row r="117" spans="1:18" ht="18.75" x14ac:dyDescent="0.3">
      <c r="B117" s="16"/>
      <c r="C117" s="16"/>
      <c r="D117" s="1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8" ht="18.75" hidden="1" x14ac:dyDescent="0.3">
      <c r="B118" s="16"/>
      <c r="C118" s="16"/>
      <c r="D118" s="12"/>
      <c r="E118" s="2"/>
      <c r="F118" s="2"/>
      <c r="G118" s="2"/>
      <c r="H118" s="2"/>
      <c r="I118" s="2"/>
      <c r="J118" s="23"/>
      <c r="K118" s="23"/>
      <c r="L118" s="23"/>
      <c r="M118" s="23"/>
      <c r="N118" s="23"/>
      <c r="O118" s="23"/>
      <c r="P118" s="17"/>
    </row>
    <row r="119" spans="1:18" ht="18.75" hidden="1" x14ac:dyDescent="0.3">
      <c r="B119" s="16"/>
      <c r="C119" s="16"/>
      <c r="D119" s="12"/>
      <c r="E119" s="2"/>
      <c r="F119" s="2"/>
      <c r="G119" s="2"/>
      <c r="H119" s="2"/>
      <c r="I119" s="2"/>
      <c r="J119" s="23"/>
      <c r="K119" s="23"/>
      <c r="L119" s="23"/>
      <c r="M119" s="23"/>
      <c r="N119" s="23"/>
      <c r="O119" s="23"/>
      <c r="P119" s="17"/>
    </row>
    <row r="120" spans="1:18" ht="18.75" hidden="1" x14ac:dyDescent="0.3">
      <c r="B120" s="16"/>
      <c r="C120" s="16"/>
      <c r="D120" s="12"/>
      <c r="E120" s="2"/>
      <c r="F120" s="2"/>
      <c r="G120" s="2"/>
      <c r="H120" s="2"/>
      <c r="I120" s="2"/>
      <c r="J120" s="23"/>
      <c r="K120" s="23"/>
      <c r="L120" s="23"/>
      <c r="M120" s="23"/>
      <c r="N120" s="23"/>
      <c r="O120" s="23"/>
      <c r="P120" s="17"/>
    </row>
    <row r="121" spans="1:18" ht="18.75" hidden="1" x14ac:dyDescent="0.3">
      <c r="B121" s="16"/>
      <c r="C121" s="16"/>
      <c r="D121" s="1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8" ht="18.75" x14ac:dyDescent="0.3">
      <c r="B122" s="16"/>
      <c r="C122" s="16"/>
      <c r="D122" s="1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R122" s="4"/>
    </row>
    <row r="123" spans="1:18" ht="18.75" x14ac:dyDescent="0.3">
      <c r="B123" s="16"/>
      <c r="C123" s="16"/>
      <c r="D123" s="1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17"/>
    </row>
    <row r="124" spans="1:18" ht="18.75" x14ac:dyDescent="0.3">
      <c r="B124" s="16"/>
      <c r="C124" s="16"/>
      <c r="D124" s="1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8" ht="23.25" x14ac:dyDescent="0.35">
      <c r="B125" s="16"/>
      <c r="C125" s="16"/>
      <c r="D125" s="1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5"/>
    </row>
    <row r="126" spans="1:18" ht="18.75" hidden="1" customHeight="1" x14ac:dyDescent="0.3">
      <c r="B126" s="16"/>
      <c r="C126" s="16"/>
      <c r="D126" s="1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17"/>
    </row>
    <row r="127" spans="1:18" ht="1.5" hidden="1" customHeight="1" x14ac:dyDescent="0.3">
      <c r="B127" s="16"/>
      <c r="C127" s="16"/>
      <c r="D127" s="12"/>
      <c r="E127" s="2"/>
      <c r="F127" s="2"/>
      <c r="G127" s="2"/>
      <c r="H127" s="2"/>
      <c r="I127" s="2"/>
      <c r="J127" s="23"/>
      <c r="K127" s="23"/>
      <c r="L127" s="23"/>
      <c r="M127" s="23"/>
      <c r="N127" s="24"/>
      <c r="O127" s="24"/>
      <c r="P127" s="17"/>
    </row>
    <row r="128" spans="1:18" ht="18.75" hidden="1" x14ac:dyDescent="0.3">
      <c r="B128" s="16"/>
      <c r="C128" s="16"/>
      <c r="D128" s="1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2:17" ht="18.75" hidden="1" x14ac:dyDescent="0.3">
      <c r="B129" s="16"/>
      <c r="C129" s="16"/>
      <c r="D129" s="1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17"/>
      <c r="Q129" s="15"/>
    </row>
    <row r="130" spans="2:17" ht="18.75" hidden="1" x14ac:dyDescent="0.3">
      <c r="B130" s="16"/>
      <c r="C130" s="16"/>
      <c r="D130" s="1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5"/>
    </row>
    <row r="131" spans="2:17" ht="18.75" x14ac:dyDescent="0.3">
      <c r="B131" s="16"/>
      <c r="C131" s="16"/>
      <c r="D131" s="1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15"/>
    </row>
    <row r="132" spans="2:17" ht="18.75" x14ac:dyDescent="0.3">
      <c r="B132" s="16"/>
      <c r="C132" s="16"/>
      <c r="D132" s="1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15"/>
    </row>
    <row r="133" spans="2:17" ht="18.75" x14ac:dyDescent="0.3">
      <c r="B133" s="16"/>
      <c r="C133" s="16"/>
      <c r="D133" s="1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15"/>
    </row>
    <row r="134" spans="2:17" ht="18.75" x14ac:dyDescent="0.3">
      <c r="B134" s="16"/>
      <c r="C134" s="16"/>
      <c r="D134" s="1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15"/>
    </row>
    <row r="135" spans="2:17" ht="18.75" hidden="1" x14ac:dyDescent="0.3">
      <c r="B135" s="16"/>
      <c r="C135" s="16"/>
      <c r="D135" s="1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15"/>
    </row>
    <row r="136" spans="2:17" ht="18.75" hidden="1" x14ac:dyDescent="0.3">
      <c r="B136" s="16"/>
      <c r="C136" s="16"/>
      <c r="D136" s="1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15"/>
    </row>
    <row r="137" spans="2:17" ht="18.75" hidden="1" x14ac:dyDescent="0.3">
      <c r="B137" s="16"/>
      <c r="C137" s="16"/>
      <c r="D137" s="1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15"/>
    </row>
    <row r="138" spans="2:17" ht="27" customHeight="1" x14ac:dyDescent="0.3">
      <c r="B138" s="16"/>
      <c r="C138" s="16"/>
      <c r="D138" s="12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5"/>
    </row>
    <row r="139" spans="2:17" ht="18.75" x14ac:dyDescent="0.3">
      <c r="B139" s="16"/>
      <c r="C139" s="16"/>
      <c r="D139" s="12"/>
      <c r="E139" s="22"/>
      <c r="F139" s="22"/>
      <c r="G139" s="22"/>
      <c r="H139" s="22"/>
      <c r="I139" s="22"/>
      <c r="J139" s="20"/>
      <c r="K139" s="20"/>
      <c r="L139" s="20"/>
      <c r="M139" s="20"/>
      <c r="N139" s="20"/>
      <c r="O139" s="20"/>
      <c r="P139" s="17"/>
      <c r="Q139" s="15"/>
    </row>
    <row r="140" spans="2:17" ht="18.75" x14ac:dyDescent="0.3">
      <c r="B140" s="16"/>
      <c r="C140" s="16"/>
      <c r="D140" s="12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15"/>
    </row>
    <row r="141" spans="2:17" ht="24.75" customHeight="1" x14ac:dyDescent="0.3">
      <c r="B141" s="16"/>
      <c r="C141" s="16"/>
      <c r="D141" s="2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17"/>
    </row>
    <row r="142" spans="2:17" ht="18.75" x14ac:dyDescent="0.3">
      <c r="B142" s="16"/>
      <c r="C142" s="16"/>
      <c r="D142" s="19"/>
      <c r="E142" s="2"/>
      <c r="F142" s="2"/>
      <c r="G142" s="2"/>
      <c r="H142" s="2"/>
      <c r="I142" s="2"/>
      <c r="J142" s="4"/>
      <c r="K142" s="4"/>
      <c r="L142" s="4"/>
      <c r="M142" s="4"/>
      <c r="N142" s="18"/>
      <c r="O142" s="18"/>
      <c r="P142" s="17"/>
    </row>
    <row r="143" spans="2:17" ht="18.75" x14ac:dyDescent="0.3">
      <c r="B143" s="16"/>
      <c r="C143" s="16"/>
      <c r="D143" s="2"/>
      <c r="E143" s="2"/>
      <c r="F143" s="2"/>
      <c r="G143" s="2"/>
      <c r="H143" s="2"/>
      <c r="I143" s="2"/>
      <c r="N143" s="5"/>
      <c r="O143" s="5"/>
      <c r="P143" s="17"/>
    </row>
    <row r="144" spans="2:17" ht="18.75" x14ac:dyDescent="0.3">
      <c r="B144" s="16"/>
      <c r="C144" s="16"/>
      <c r="D144" s="2"/>
      <c r="E144" s="30"/>
      <c r="F144" s="2"/>
      <c r="G144" s="2"/>
      <c r="H144" s="2"/>
      <c r="I144" s="2"/>
      <c r="N144" s="5"/>
      <c r="O144" s="5"/>
      <c r="P144" s="17"/>
    </row>
    <row r="145" spans="2:16" ht="18.75" x14ac:dyDescent="0.3">
      <c r="B145" s="16"/>
      <c r="C145" s="16"/>
      <c r="D145" s="2"/>
      <c r="E145" s="2"/>
      <c r="F145" s="2"/>
      <c r="G145" s="2"/>
      <c r="H145" s="2"/>
      <c r="I145" s="2"/>
      <c r="N145" s="5"/>
      <c r="O145" s="5"/>
      <c r="P145" s="17"/>
    </row>
    <row r="146" spans="2:16" ht="18.75" x14ac:dyDescent="0.3">
      <c r="B146" s="16"/>
      <c r="C146" s="16"/>
      <c r="D146" s="2"/>
      <c r="E146" s="2"/>
      <c r="F146" s="2"/>
      <c r="G146" s="2"/>
      <c r="H146" s="2"/>
      <c r="I146" s="2"/>
      <c r="N146" s="5"/>
      <c r="O146" s="5"/>
      <c r="P146" s="17"/>
    </row>
    <row r="147" spans="2:16" ht="18.75" x14ac:dyDescent="0.3">
      <c r="B147" s="16"/>
      <c r="C147" s="16"/>
      <c r="D147" s="2"/>
      <c r="E147" s="2"/>
      <c r="F147" s="2"/>
      <c r="G147" s="2"/>
      <c r="H147" s="2"/>
      <c r="I147" s="2"/>
      <c r="P147" s="17"/>
    </row>
    <row r="148" spans="2:16" ht="18.75" x14ac:dyDescent="0.3">
      <c r="B148" s="16"/>
      <c r="C148" s="16"/>
      <c r="D148" s="2"/>
      <c r="E148" s="2"/>
      <c r="F148" s="2"/>
      <c r="G148" s="2"/>
      <c r="H148" s="2"/>
      <c r="I148" s="2"/>
      <c r="P148" s="17"/>
    </row>
    <row r="149" spans="2:16" ht="18.75" x14ac:dyDescent="0.3">
      <c r="B149" s="16"/>
      <c r="C149" s="16"/>
      <c r="D149" s="2"/>
      <c r="E149" s="2"/>
      <c r="F149" s="2"/>
      <c r="G149" s="2"/>
      <c r="H149" s="2"/>
      <c r="I149" s="2"/>
      <c r="P149" s="17"/>
    </row>
    <row r="150" spans="2:16" ht="18.75" x14ac:dyDescent="0.3">
      <c r="B150" s="16"/>
      <c r="C150" s="16"/>
      <c r="D150" s="2"/>
      <c r="E150" s="2"/>
      <c r="F150" s="2"/>
      <c r="G150" s="2"/>
      <c r="H150" s="2"/>
      <c r="I150" s="2"/>
      <c r="P150" s="17"/>
    </row>
    <row r="151" spans="2:16" ht="18.75" x14ac:dyDescent="0.3">
      <c r="B151" s="16"/>
      <c r="C151" s="16"/>
      <c r="D151" s="2"/>
      <c r="E151" s="2"/>
      <c r="F151" s="2"/>
      <c r="G151" s="2"/>
      <c r="H151" s="2"/>
      <c r="I151" s="2"/>
      <c r="P151" s="17"/>
    </row>
    <row r="152" spans="2:16" ht="18.75" x14ac:dyDescent="0.3">
      <c r="B152" s="16"/>
      <c r="C152" s="16"/>
      <c r="D152" s="2"/>
      <c r="E152" s="2"/>
      <c r="F152" s="2"/>
      <c r="G152" s="2"/>
      <c r="H152" s="2"/>
      <c r="I152" s="2"/>
      <c r="P152" s="17"/>
    </row>
    <row r="153" spans="2:16" ht="18.75" x14ac:dyDescent="0.3">
      <c r="B153" s="16"/>
      <c r="C153" s="16"/>
      <c r="D153" s="2"/>
      <c r="E153" s="2"/>
      <c r="F153" s="2"/>
      <c r="G153" s="2"/>
      <c r="H153" s="2"/>
      <c r="I153" s="2"/>
      <c r="P153" s="17"/>
    </row>
    <row r="154" spans="2:16" ht="18.75" x14ac:dyDescent="0.3">
      <c r="B154" s="16"/>
      <c r="C154" s="16"/>
      <c r="D154" s="2"/>
      <c r="E154" s="2"/>
      <c r="F154" s="2"/>
      <c r="G154" s="2"/>
      <c r="H154" s="2"/>
      <c r="I154" s="2"/>
      <c r="P154" s="17"/>
    </row>
    <row r="155" spans="2:16" ht="18.75" x14ac:dyDescent="0.3">
      <c r="B155" s="16"/>
      <c r="C155" s="16"/>
      <c r="D155" s="2"/>
      <c r="E155" s="2"/>
      <c r="F155" s="2"/>
      <c r="G155" s="2"/>
      <c r="H155" s="2"/>
      <c r="I155" s="2"/>
      <c r="P155" s="17"/>
    </row>
    <row r="156" spans="2:16" ht="18.75" x14ac:dyDescent="0.3">
      <c r="B156" s="16"/>
      <c r="C156" s="16"/>
      <c r="D156" s="2"/>
      <c r="E156" s="2"/>
      <c r="F156" s="2"/>
      <c r="G156" s="2"/>
      <c r="H156" s="2"/>
      <c r="I156" s="2"/>
      <c r="P156" s="17"/>
    </row>
    <row r="157" spans="2:16" ht="18.75" x14ac:dyDescent="0.3">
      <c r="B157" s="16"/>
      <c r="C157" s="16"/>
      <c r="D157" s="2"/>
      <c r="E157" s="2"/>
      <c r="F157" s="2"/>
      <c r="G157" s="2"/>
      <c r="H157" s="2"/>
      <c r="I157" s="2"/>
      <c r="P157" s="17"/>
    </row>
    <row r="158" spans="2:16" ht="18.75" x14ac:dyDescent="0.3">
      <c r="B158" s="16"/>
      <c r="C158" s="16"/>
      <c r="D158" s="2"/>
      <c r="E158" s="2"/>
      <c r="F158" s="2"/>
      <c r="G158" s="2"/>
      <c r="H158" s="2"/>
      <c r="I158" s="2"/>
      <c r="P158" s="17"/>
    </row>
    <row r="159" spans="2:16" ht="18.75" x14ac:dyDescent="0.3">
      <c r="B159" s="16"/>
      <c r="C159" s="16"/>
      <c r="D159" s="2"/>
      <c r="E159" s="2"/>
      <c r="F159" s="2"/>
      <c r="G159" s="2"/>
      <c r="H159" s="2"/>
      <c r="I159" s="2"/>
      <c r="P159" s="17"/>
    </row>
    <row r="160" spans="2:16" ht="18.75" x14ac:dyDescent="0.3">
      <c r="B160" s="16"/>
      <c r="C160" s="16"/>
      <c r="D160" s="2"/>
      <c r="E160" s="2"/>
      <c r="F160" s="2"/>
      <c r="G160" s="2"/>
      <c r="H160" s="2"/>
      <c r="I160" s="2"/>
      <c r="P160" s="17"/>
    </row>
    <row r="161" spans="2:16" ht="18.75" x14ac:dyDescent="0.3">
      <c r="B161" s="16"/>
      <c r="C161" s="16"/>
      <c r="D161" s="2"/>
      <c r="E161" s="2"/>
      <c r="F161" s="2"/>
      <c r="G161" s="2"/>
      <c r="H161" s="2"/>
      <c r="I161" s="2"/>
      <c r="P161" s="17"/>
    </row>
    <row r="162" spans="2:16" ht="18.75" x14ac:dyDescent="0.3">
      <c r="B162" s="16"/>
      <c r="C162" s="16"/>
      <c r="D162" s="2"/>
      <c r="E162" s="2"/>
      <c r="F162" s="2"/>
      <c r="G162" s="2"/>
      <c r="H162" s="2"/>
      <c r="I162" s="2"/>
      <c r="P162" s="17"/>
    </row>
    <row r="163" spans="2:16" ht="18.75" x14ac:dyDescent="0.3">
      <c r="B163" s="16"/>
      <c r="C163" s="16"/>
      <c r="D163" s="2"/>
      <c r="E163" s="2"/>
      <c r="F163" s="2"/>
      <c r="G163" s="2"/>
      <c r="H163" s="2"/>
      <c r="I163" s="2"/>
      <c r="P163" s="17"/>
    </row>
    <row r="164" spans="2:16" ht="18.75" x14ac:dyDescent="0.3">
      <c r="B164" s="16"/>
      <c r="C164" s="16"/>
      <c r="D164" s="2"/>
      <c r="E164" s="2"/>
      <c r="F164" s="2"/>
      <c r="G164" s="2"/>
      <c r="H164" s="2"/>
      <c r="I164" s="2"/>
      <c r="P164" s="17"/>
    </row>
    <row r="165" spans="2:16" ht="18.75" x14ac:dyDescent="0.3">
      <c r="B165" s="16"/>
      <c r="C165" s="16"/>
      <c r="D165" s="2"/>
      <c r="E165" s="2"/>
      <c r="F165" s="2"/>
      <c r="G165" s="2"/>
      <c r="H165" s="2"/>
      <c r="I165" s="2"/>
      <c r="P165" s="17"/>
    </row>
    <row r="166" spans="2:16" ht="18.75" x14ac:dyDescent="0.3">
      <c r="B166" s="16"/>
      <c r="C166" s="16"/>
      <c r="D166" s="2"/>
      <c r="E166" s="2"/>
      <c r="F166" s="2"/>
      <c r="G166" s="2"/>
      <c r="H166" s="2"/>
      <c r="I166" s="2"/>
      <c r="P166" s="17"/>
    </row>
    <row r="167" spans="2:16" ht="18.75" x14ac:dyDescent="0.3">
      <c r="B167" s="16"/>
      <c r="C167" s="16"/>
      <c r="D167" s="2"/>
      <c r="E167" s="2"/>
      <c r="F167" s="2"/>
      <c r="G167" s="2"/>
      <c r="H167" s="2"/>
      <c r="I167" s="2"/>
      <c r="P167" s="17"/>
    </row>
    <row r="168" spans="2:16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6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6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6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6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6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6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6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6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2">
      <c r="B180" s="6"/>
      <c r="C180" s="6"/>
      <c r="D180" s="2"/>
      <c r="E180" s="2"/>
      <c r="F180" s="2"/>
      <c r="G180" s="2"/>
      <c r="H180" s="2"/>
      <c r="I180" s="2"/>
      <c r="P180" s="17"/>
    </row>
    <row r="181" spans="2:16" ht="18.75" x14ac:dyDescent="0.2">
      <c r="B181" s="6"/>
      <c r="C181" s="6"/>
      <c r="D181" s="2"/>
      <c r="E181" s="2"/>
      <c r="F181" s="2"/>
      <c r="G181" s="2"/>
      <c r="H181" s="2"/>
      <c r="I181" s="2"/>
      <c r="P181" s="17"/>
    </row>
    <row r="182" spans="2:16" ht="18.75" x14ac:dyDescent="0.2">
      <c r="B182" s="6"/>
      <c r="C182" s="6"/>
      <c r="D182" s="2"/>
      <c r="E182" s="2"/>
      <c r="F182" s="2"/>
      <c r="G182" s="2"/>
      <c r="H182" s="2"/>
      <c r="I182" s="2"/>
      <c r="P182" s="17"/>
    </row>
    <row r="183" spans="2:16" ht="18.75" x14ac:dyDescent="0.2">
      <c r="B183" s="6"/>
      <c r="C183" s="6"/>
      <c r="D183" s="2"/>
      <c r="E183" s="2"/>
      <c r="F183" s="2"/>
      <c r="G183" s="2"/>
      <c r="H183" s="2"/>
      <c r="I183" s="2"/>
      <c r="P183" s="17"/>
    </row>
    <row r="184" spans="2:16" ht="18.75" x14ac:dyDescent="0.2">
      <c r="B184" s="6"/>
      <c r="C184" s="6"/>
      <c r="D184" s="2"/>
      <c r="E184" s="2"/>
      <c r="F184" s="2"/>
      <c r="G184" s="2"/>
      <c r="H184" s="2"/>
      <c r="I184" s="2"/>
      <c r="P184" s="17"/>
    </row>
    <row r="185" spans="2:16" ht="18.75" x14ac:dyDescent="0.2">
      <c r="B185" s="6"/>
      <c r="C185" s="6"/>
      <c r="D185" s="2"/>
      <c r="E185" s="2"/>
      <c r="F185" s="2"/>
      <c r="G185" s="2"/>
      <c r="H185" s="2"/>
      <c r="I185" s="2"/>
      <c r="P185" s="17"/>
    </row>
    <row r="186" spans="2:16" ht="18.75" x14ac:dyDescent="0.2">
      <c r="B186" s="6"/>
      <c r="C186" s="6"/>
      <c r="D186" s="2"/>
      <c r="E186" s="2"/>
      <c r="F186" s="2"/>
      <c r="G186" s="2"/>
      <c r="H186" s="2"/>
      <c r="I186" s="2"/>
      <c r="P186" s="17"/>
    </row>
    <row r="187" spans="2:16" ht="18.75" x14ac:dyDescent="0.2">
      <c r="B187" s="6"/>
      <c r="C187" s="6"/>
      <c r="D187" s="2"/>
      <c r="E187" s="2"/>
      <c r="F187" s="2"/>
      <c r="G187" s="2"/>
      <c r="H187" s="2"/>
      <c r="I187" s="2"/>
      <c r="P187" s="17"/>
    </row>
    <row r="188" spans="2:16" ht="18.75" x14ac:dyDescent="0.2">
      <c r="B188" s="6"/>
      <c r="C188" s="6"/>
      <c r="D188" s="2"/>
      <c r="E188" s="2"/>
      <c r="F188" s="2"/>
      <c r="G188" s="2"/>
      <c r="H188" s="2"/>
      <c r="I188" s="2"/>
      <c r="P188" s="17"/>
    </row>
    <row r="189" spans="2:16" ht="18.75" x14ac:dyDescent="0.2">
      <c r="B189" s="6"/>
      <c r="C189" s="6"/>
      <c r="D189" s="2"/>
      <c r="E189" s="2"/>
      <c r="F189" s="2"/>
      <c r="G189" s="2"/>
      <c r="H189" s="2"/>
      <c r="I189" s="2"/>
      <c r="P189" s="17"/>
    </row>
    <row r="190" spans="2:16" ht="18.75" x14ac:dyDescent="0.2">
      <c r="B190" s="6"/>
      <c r="C190" s="6"/>
      <c r="D190" s="2"/>
      <c r="E190" s="2"/>
      <c r="F190" s="2"/>
      <c r="G190" s="2"/>
      <c r="H190" s="2"/>
      <c r="I190" s="2"/>
      <c r="P190" s="17"/>
    </row>
    <row r="191" spans="2:16" ht="18.75" x14ac:dyDescent="0.2">
      <c r="B191" s="6"/>
      <c r="C191" s="6"/>
      <c r="D191" s="2"/>
      <c r="E191" s="2"/>
      <c r="F191" s="2"/>
      <c r="G191" s="2"/>
      <c r="H191" s="2"/>
      <c r="I191" s="2"/>
      <c r="P191" s="17"/>
    </row>
    <row r="192" spans="2:16" ht="18.75" x14ac:dyDescent="0.2">
      <c r="B192" s="6"/>
      <c r="C192" s="6"/>
      <c r="D192" s="2"/>
      <c r="E192" s="2"/>
      <c r="F192" s="2"/>
      <c r="G192" s="2"/>
      <c r="H192" s="2"/>
      <c r="I192" s="2"/>
      <c r="P192" s="17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7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7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7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7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7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7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7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x14ac:dyDescent="0.2">
      <c r="B304" s="6"/>
      <c r="C304" s="6"/>
      <c r="D304" s="2"/>
      <c r="E304" s="2"/>
      <c r="F304" s="2"/>
      <c r="G304" s="2"/>
      <c r="H304" s="2"/>
      <c r="I304" s="2"/>
    </row>
    <row r="305" spans="2:9" x14ac:dyDescent="0.2">
      <c r="B305" s="6"/>
      <c r="C305" s="6"/>
      <c r="D305" s="2"/>
      <c r="E305" s="2"/>
      <c r="F305" s="2"/>
      <c r="G305" s="2"/>
      <c r="H305" s="2"/>
      <c r="I305" s="2"/>
    </row>
    <row r="306" spans="2:9" x14ac:dyDescent="0.2">
      <c r="B306" s="6"/>
      <c r="C306" s="6"/>
      <c r="D306" s="2"/>
      <c r="E306" s="2"/>
      <c r="F306" s="2"/>
      <c r="G306" s="2"/>
      <c r="H306" s="2"/>
      <c r="I306" s="2"/>
    </row>
    <row r="307" spans="2:9" x14ac:dyDescent="0.2">
      <c r="B307" s="6"/>
      <c r="C307" s="6"/>
      <c r="D307" s="2"/>
      <c r="E307" s="2"/>
      <c r="F307" s="2"/>
      <c r="G307" s="2"/>
      <c r="H307" s="2"/>
      <c r="I307" s="2"/>
    </row>
    <row r="308" spans="2:9" x14ac:dyDescent="0.2">
      <c r="B308" s="6"/>
      <c r="C308" s="6"/>
      <c r="D308" s="2"/>
      <c r="E308" s="2"/>
      <c r="F308" s="2"/>
      <c r="G308" s="2"/>
      <c r="H308" s="2"/>
      <c r="I308" s="2"/>
    </row>
    <row r="309" spans="2:9" x14ac:dyDescent="0.2">
      <c r="B309" s="6"/>
      <c r="C309" s="6"/>
      <c r="D309" s="2"/>
      <c r="E309" s="2"/>
      <c r="F309" s="2"/>
      <c r="G309" s="2"/>
      <c r="H309" s="2"/>
      <c r="I309" s="2"/>
    </row>
    <row r="310" spans="2:9" x14ac:dyDescent="0.2">
      <c r="B310" s="6"/>
      <c r="C310" s="6"/>
      <c r="D310" s="2"/>
      <c r="E310" s="2"/>
      <c r="F310" s="2"/>
      <c r="G310" s="2"/>
      <c r="H310" s="2"/>
      <c r="I310" s="2"/>
    </row>
    <row r="311" spans="2:9" x14ac:dyDescent="0.2">
      <c r="B311" s="6"/>
      <c r="C311" s="6"/>
      <c r="D311" s="2"/>
      <c r="E311" s="2"/>
      <c r="F311" s="2"/>
      <c r="G311" s="2"/>
      <c r="H311" s="2"/>
      <c r="I311" s="2"/>
    </row>
    <row r="312" spans="2:9" x14ac:dyDescent="0.2">
      <c r="B312" s="6"/>
      <c r="C312" s="6"/>
      <c r="D312" s="2"/>
      <c r="E312" s="2"/>
      <c r="F312" s="2"/>
      <c r="G312" s="2"/>
      <c r="H312" s="2"/>
      <c r="I312" s="2"/>
    </row>
    <row r="313" spans="2:9" x14ac:dyDescent="0.2">
      <c r="B313" s="6"/>
      <c r="C313" s="6"/>
      <c r="D313" s="2"/>
      <c r="E313" s="2"/>
      <c r="F313" s="2"/>
      <c r="G313" s="2"/>
      <c r="H313" s="2"/>
      <c r="I313" s="2"/>
    </row>
    <row r="314" spans="2:9" x14ac:dyDescent="0.2">
      <c r="B314" s="6"/>
      <c r="C314" s="6"/>
      <c r="D314" s="2"/>
      <c r="E314" s="2"/>
      <c r="F314" s="2"/>
      <c r="G314" s="2"/>
      <c r="H314" s="2"/>
      <c r="I314" s="2"/>
    </row>
    <row r="315" spans="2:9" x14ac:dyDescent="0.2">
      <c r="B315" s="6"/>
      <c r="C315" s="6"/>
      <c r="D315" s="2"/>
      <c r="E315" s="2"/>
      <c r="F315" s="2"/>
      <c r="G315" s="2"/>
      <c r="H315" s="2"/>
      <c r="I315" s="2"/>
    </row>
    <row r="316" spans="2:9" x14ac:dyDescent="0.2">
      <c r="B316" s="6"/>
      <c r="C316" s="6"/>
      <c r="D316" s="2"/>
      <c r="E316" s="2"/>
      <c r="F316" s="2"/>
      <c r="G316" s="2"/>
      <c r="H316" s="2"/>
      <c r="I316" s="2"/>
    </row>
    <row r="317" spans="2:9" x14ac:dyDescent="0.2">
      <c r="B317" s="6"/>
      <c r="C317" s="6"/>
      <c r="D317" s="2"/>
      <c r="E317" s="2"/>
      <c r="F317" s="2"/>
      <c r="G317" s="2"/>
      <c r="H317" s="2"/>
      <c r="I317" s="2"/>
    </row>
    <row r="318" spans="2:9" x14ac:dyDescent="0.2">
      <c r="B318" s="6"/>
      <c r="C318" s="6"/>
      <c r="D318" s="2"/>
      <c r="E318" s="2"/>
      <c r="F318" s="2"/>
      <c r="G318" s="2"/>
      <c r="H318" s="2"/>
      <c r="I318" s="2"/>
    </row>
    <row r="319" spans="2:9" x14ac:dyDescent="0.2">
      <c r="B319" s="6"/>
      <c r="C319" s="6"/>
      <c r="D319" s="2"/>
      <c r="E319" s="2"/>
      <c r="F319" s="2"/>
      <c r="G319" s="2"/>
      <c r="H319" s="2"/>
      <c r="I319" s="2"/>
    </row>
    <row r="320" spans="2:9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</row>
    <row r="372" spans="2:9" x14ac:dyDescent="0.2">
      <c r="B372" s="6"/>
      <c r="C372" s="6"/>
    </row>
    <row r="373" spans="2:9" x14ac:dyDescent="0.2">
      <c r="B373" s="6"/>
      <c r="C373" s="6"/>
    </row>
    <row r="374" spans="2:9" x14ac:dyDescent="0.2">
      <c r="B374" s="6"/>
      <c r="C374" s="6"/>
    </row>
    <row r="375" spans="2:9" x14ac:dyDescent="0.2">
      <c r="B375" s="6"/>
      <c r="C375" s="6"/>
    </row>
    <row r="376" spans="2:9" x14ac:dyDescent="0.2">
      <c r="B376" s="6"/>
      <c r="C376" s="6"/>
    </row>
    <row r="377" spans="2:9" x14ac:dyDescent="0.2">
      <c r="B377" s="6"/>
      <c r="C377" s="6"/>
    </row>
    <row r="378" spans="2:9" x14ac:dyDescent="0.2">
      <c r="B378" s="6"/>
      <c r="C378" s="6"/>
    </row>
    <row r="379" spans="2:9" x14ac:dyDescent="0.2">
      <c r="B379" s="6"/>
      <c r="C379" s="6"/>
    </row>
    <row r="380" spans="2:9" x14ac:dyDescent="0.2">
      <c r="B380" s="6"/>
      <c r="C380" s="6"/>
    </row>
    <row r="381" spans="2:9" x14ac:dyDescent="0.2">
      <c r="B381" s="6"/>
      <c r="C381" s="6"/>
    </row>
    <row r="382" spans="2:9" x14ac:dyDescent="0.2">
      <c r="B382" s="6"/>
      <c r="C382" s="6"/>
    </row>
    <row r="383" spans="2:9" x14ac:dyDescent="0.2">
      <c r="B383" s="6"/>
      <c r="C383" s="6"/>
    </row>
    <row r="384" spans="2:9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08:D108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108:G108"/>
    <mergeCell ref="A7:A10"/>
    <mergeCell ref="B7:B10"/>
    <mergeCell ref="C7:C10"/>
  </mergeCells>
  <phoneticPr fontId="2" type="noConversion"/>
  <conditionalFormatting sqref="P141:P209 P118:P120 P123 P139 P126:P127 P129 J48 H42:H45 F48:H48 E107 G18:H29 E48:E50 E12:H12 E56:E57 F57 E47:F47 F50 E95:H95 E13 E52 E97:H97 E96 E100 H47 P74:P75 E74:F75 P108:P111 E14:H16 E43:E44 E59:F64 F67:F71 E78:F78 F90:F91 P95:P99 E75:E77 P77:P78 E88:E94 F94 F98:H98 E101:F106 E31:F42 E17:E23 E25:E30 P14:P45 P52:P71">
    <cfRule type="cellIs" dxfId="60" priority="122" stopIfTrue="1" operator="equal">
      <formula>0</formula>
    </cfRule>
  </conditionalFormatting>
  <conditionalFormatting sqref="I42:I45 K97:O99 K101:O106 K47:O47 I47 K14:O16 K18:O29 K42:O45">
    <cfRule type="cellIs" dxfId="59" priority="124" stopIfTrue="1" operator="equal">
      <formula>0</formula>
    </cfRule>
  </conditionalFormatting>
  <conditionalFormatting sqref="G17:I17">
    <cfRule type="cellIs" dxfId="58" priority="91" stopIfTrue="1" operator="equal">
      <formula>0</formula>
    </cfRule>
  </conditionalFormatting>
  <conditionalFormatting sqref="E53:E55">
    <cfRule type="cellIs" dxfId="57" priority="87" stopIfTrue="1" operator="equal">
      <formula>0</formula>
    </cfRule>
  </conditionalFormatting>
  <conditionalFormatting sqref="F45">
    <cfRule type="cellIs" dxfId="56" priority="85" stopIfTrue="1" operator="equal">
      <formula>0</formula>
    </cfRule>
  </conditionalFormatting>
  <conditionalFormatting sqref="F52">
    <cfRule type="cellIs" dxfId="55" priority="84" stopIfTrue="1" operator="equal">
      <formula>0</formula>
    </cfRule>
  </conditionalFormatting>
  <conditionalFormatting sqref="E58:F58">
    <cfRule type="cellIs" dxfId="54" priority="83" stopIfTrue="1" operator="equal">
      <formula>0</formula>
    </cfRule>
  </conditionalFormatting>
  <conditionalFormatting sqref="F65">
    <cfRule type="cellIs" dxfId="53" priority="82" stopIfTrue="1" operator="equal">
      <formula>0</formula>
    </cfRule>
  </conditionalFormatting>
  <conditionalFormatting sqref="F56:G56">
    <cfRule type="cellIs" dxfId="52" priority="80" stopIfTrue="1" operator="equal">
      <formula>0</formula>
    </cfRule>
  </conditionalFormatting>
  <conditionalFormatting sqref="F51:O51">
    <cfRule type="cellIs" dxfId="51" priority="69" stopIfTrue="1" operator="equal">
      <formula>0</formula>
    </cfRule>
  </conditionalFormatting>
  <conditionalFormatting sqref="F96:H96">
    <cfRule type="cellIs" dxfId="50" priority="73" stopIfTrue="1" operator="equal">
      <formula>0</formula>
    </cfRule>
  </conditionalFormatting>
  <conditionalFormatting sqref="P101:P106 P50 P47:P48">
    <cfRule type="cellIs" dxfId="49" priority="72" stopIfTrue="1" operator="equal">
      <formula>0</formula>
    </cfRule>
  </conditionalFormatting>
  <conditionalFormatting sqref="F100:P100">
    <cfRule type="cellIs" dxfId="48" priority="71" stopIfTrue="1" operator="equal">
      <formula>0</formula>
    </cfRule>
  </conditionalFormatting>
  <conditionalFormatting sqref="J12:L12 O12">
    <cfRule type="cellIs" dxfId="47" priority="65" stopIfTrue="1" operator="equal">
      <formula>0</formula>
    </cfRule>
  </conditionalFormatting>
  <conditionalFormatting sqref="F53:O53">
    <cfRule type="cellIs" dxfId="46" priority="64" stopIfTrue="1" operator="equal">
      <formula>0</formula>
    </cfRule>
  </conditionalFormatting>
  <conditionalFormatting sqref="H56:O56">
    <cfRule type="cellIs" dxfId="45" priority="68" stopIfTrue="1" operator="equal">
      <formula>0</formula>
    </cfRule>
  </conditionalFormatting>
  <conditionalFormatting sqref="E46:H46">
    <cfRule type="cellIs" dxfId="44" priority="60" stopIfTrue="1" operator="equal">
      <formula>0</formula>
    </cfRule>
  </conditionalFormatting>
  <conditionalFormatting sqref="K46:O46">
    <cfRule type="cellIs" dxfId="43" priority="61" stopIfTrue="1" operator="equal">
      <formula>0</formula>
    </cfRule>
  </conditionalFormatting>
  <conditionalFormatting sqref="P46">
    <cfRule type="cellIs" dxfId="42" priority="59" stopIfTrue="1" operator="equal">
      <formula>0</formula>
    </cfRule>
  </conditionalFormatting>
  <conditionalFormatting sqref="F66:I66">
    <cfRule type="cellIs" dxfId="41" priority="57" stopIfTrue="1" operator="equal">
      <formula>0</formula>
    </cfRule>
  </conditionalFormatting>
  <conditionalFormatting sqref="F72:F73 P72:P73">
    <cfRule type="cellIs" dxfId="40" priority="55" stopIfTrue="1" operator="equal">
      <formula>0</formula>
    </cfRule>
  </conditionalFormatting>
  <conditionalFormatting sqref="F43:F44">
    <cfRule type="cellIs" dxfId="39" priority="53" stopIfTrue="1" operator="equal">
      <formula>0</formula>
    </cfRule>
  </conditionalFormatting>
  <conditionalFormatting sqref="F17:F23">
    <cfRule type="cellIs" dxfId="38" priority="42" stopIfTrue="1" operator="equal">
      <formula>0</formula>
    </cfRule>
  </conditionalFormatting>
  <conditionalFormatting sqref="J17:O17">
    <cfRule type="cellIs" dxfId="37" priority="44" stopIfTrue="1" operator="equal">
      <formula>0</formula>
    </cfRule>
  </conditionalFormatting>
  <conditionalFormatting sqref="P12">
    <cfRule type="cellIs" dxfId="36" priority="51" stopIfTrue="1" operator="equal">
      <formula>0</formula>
    </cfRule>
  </conditionalFormatting>
  <conditionalFormatting sqref="I12">
    <cfRule type="cellIs" dxfId="35" priority="50" stopIfTrue="1" operator="equal">
      <formula>0</formula>
    </cfRule>
  </conditionalFormatting>
  <conditionalFormatting sqref="M12">
    <cfRule type="cellIs" dxfId="34" priority="48" stopIfTrue="1" operator="equal">
      <formula>0</formula>
    </cfRule>
  </conditionalFormatting>
  <conditionalFormatting sqref="N12">
    <cfRule type="cellIs" dxfId="33" priority="46" stopIfTrue="1" operator="equal">
      <formula>0</formula>
    </cfRule>
  </conditionalFormatting>
  <conditionalFormatting sqref="E51">
    <cfRule type="cellIs" dxfId="32" priority="37" stopIfTrue="1" operator="equal">
      <formula>0</formula>
    </cfRule>
  </conditionalFormatting>
  <conditionalFormatting sqref="F25:F29">
    <cfRule type="cellIs" dxfId="31" priority="41" stopIfTrue="1" operator="equal">
      <formula>0</formula>
    </cfRule>
  </conditionalFormatting>
  <conditionalFormatting sqref="E45">
    <cfRule type="cellIs" dxfId="30" priority="39" stopIfTrue="1" operator="equal">
      <formula>0</formula>
    </cfRule>
  </conditionalFormatting>
  <conditionalFormatting sqref="F30">
    <cfRule type="cellIs" dxfId="29" priority="40" stopIfTrue="1" operator="equal">
      <formula>0</formula>
    </cfRule>
  </conditionalFormatting>
  <conditionalFormatting sqref="E65">
    <cfRule type="cellIs" dxfId="28" priority="33" stopIfTrue="1" operator="equal">
      <formula>0</formula>
    </cfRule>
  </conditionalFormatting>
  <conditionalFormatting sqref="P51">
    <cfRule type="cellIs" dxfId="27" priority="36" stopIfTrue="1" operator="equal">
      <formula>0</formula>
    </cfRule>
  </conditionalFormatting>
  <conditionalFormatting sqref="F76:P76">
    <cfRule type="cellIs" dxfId="26" priority="27" stopIfTrue="1" operator="equal">
      <formula>0</formula>
    </cfRule>
  </conditionalFormatting>
  <conditionalFormatting sqref="F54:F55">
    <cfRule type="cellIs" dxfId="25" priority="35" stopIfTrue="1" operator="equal">
      <formula>0</formula>
    </cfRule>
  </conditionalFormatting>
  <conditionalFormatting sqref="G60">
    <cfRule type="cellIs" dxfId="24" priority="34" stopIfTrue="1" operator="equal">
      <formula>0</formula>
    </cfRule>
  </conditionalFormatting>
  <conditionalFormatting sqref="E66:E70">
    <cfRule type="cellIs" dxfId="23" priority="32" stopIfTrue="1" operator="equal">
      <formula>0</formula>
    </cfRule>
  </conditionalFormatting>
  <conditionalFormatting sqref="E71">
    <cfRule type="cellIs" dxfId="22" priority="31" stopIfTrue="1" operator="equal">
      <formula>0</formula>
    </cfRule>
  </conditionalFormatting>
  <conditionalFormatting sqref="E72">
    <cfRule type="cellIs" dxfId="21" priority="30" stopIfTrue="1" operator="equal">
      <formula>0</formula>
    </cfRule>
  </conditionalFormatting>
  <conditionalFormatting sqref="E73">
    <cfRule type="cellIs" dxfId="20" priority="29" stopIfTrue="1" operator="equal">
      <formula>0</formula>
    </cfRule>
  </conditionalFormatting>
  <conditionalFormatting sqref="P85">
    <cfRule type="cellIs" dxfId="19" priority="22" stopIfTrue="1" operator="equal">
      <formula>0</formula>
    </cfRule>
  </conditionalFormatting>
  <conditionalFormatting sqref="E79:F79 E80:E81 E82:F84 P79:P84">
    <cfRule type="cellIs" dxfId="18" priority="26" stopIfTrue="1" operator="equal">
      <formula>0</formula>
    </cfRule>
  </conditionalFormatting>
  <conditionalFormatting sqref="F81">
    <cfRule type="cellIs" dxfId="17" priority="25" stopIfTrue="1" operator="equal">
      <formula>0</formula>
    </cfRule>
  </conditionalFormatting>
  <conditionalFormatting sqref="F80">
    <cfRule type="cellIs" dxfId="16" priority="24" stopIfTrue="1" operator="equal">
      <formula>0</formula>
    </cfRule>
  </conditionalFormatting>
  <conditionalFormatting sqref="E85">
    <cfRule type="cellIs" dxfId="15" priority="23" stopIfTrue="1" operator="equal">
      <formula>0</formula>
    </cfRule>
  </conditionalFormatting>
  <conditionalFormatting sqref="F86:F87">
    <cfRule type="cellIs" dxfId="14" priority="21" stopIfTrue="1" operator="equal">
      <formula>0</formula>
    </cfRule>
  </conditionalFormatting>
  <conditionalFormatting sqref="F88:F89">
    <cfRule type="cellIs" dxfId="13" priority="20" stopIfTrue="1" operator="equal">
      <formula>0</formula>
    </cfRule>
  </conditionalFormatting>
  <conditionalFormatting sqref="E86:E87">
    <cfRule type="cellIs" dxfId="12" priority="18" stopIfTrue="1" operator="equal">
      <formula>0</formula>
    </cfRule>
  </conditionalFormatting>
  <conditionalFormatting sqref="P86:P91 P94">
    <cfRule type="cellIs" dxfId="11" priority="16" stopIfTrue="1" operator="equal">
      <formula>0</formula>
    </cfRule>
  </conditionalFormatting>
  <conditionalFormatting sqref="F77:O77">
    <cfRule type="cellIs" dxfId="10" priority="15" stopIfTrue="1" operator="equal">
      <formula>0</formula>
    </cfRule>
  </conditionalFormatting>
  <conditionalFormatting sqref="F93:P93">
    <cfRule type="cellIs" dxfId="9" priority="14" stopIfTrue="1" operator="equal">
      <formula>0</formula>
    </cfRule>
  </conditionalFormatting>
  <conditionalFormatting sqref="F92:P92">
    <cfRule type="cellIs" dxfId="8" priority="13" stopIfTrue="1" operator="equal">
      <formula>0</formula>
    </cfRule>
  </conditionalFormatting>
  <conditionalFormatting sqref="E98:E99">
    <cfRule type="cellIs" dxfId="7" priority="12" stopIfTrue="1" operator="equal">
      <formula>0</formula>
    </cfRule>
  </conditionalFormatting>
  <conditionalFormatting sqref="F107:O107">
    <cfRule type="cellIs" dxfId="6" priority="11" stopIfTrue="1" operator="equal">
      <formula>0</formula>
    </cfRule>
  </conditionalFormatting>
  <conditionalFormatting sqref="P107">
    <cfRule type="cellIs" dxfId="5" priority="10" stopIfTrue="1" operator="equal">
      <formula>0</formula>
    </cfRule>
  </conditionalFormatting>
  <conditionalFormatting sqref="F13:P13">
    <cfRule type="cellIs" dxfId="4" priority="6" stopIfTrue="1" operator="equal">
      <formula>0</formula>
    </cfRule>
  </conditionalFormatting>
  <conditionalFormatting sqref="F24">
    <cfRule type="cellIs" dxfId="3" priority="4" stopIfTrue="1" operator="equal">
      <formula>0</formula>
    </cfRule>
  </conditionalFormatting>
  <conditionalFormatting sqref="E24">
    <cfRule type="cellIs" dxfId="2" priority="5" stopIfTrue="1" operator="equal">
      <formula>0</formula>
    </cfRule>
  </conditionalFormatting>
  <conditionalFormatting sqref="F49:O49">
    <cfRule type="cellIs" dxfId="1" priority="2" stopIfTrue="1" operator="equal">
      <formula>0</formula>
    </cfRule>
  </conditionalFormatting>
  <conditionalFormatting sqref="P49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41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6" max="15" man="1"/>
    <brk id="69" max="15" man="1"/>
    <brk id="84" max="15" man="1"/>
    <brk id="9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2021-04-22T13:19:50Z</cp:lastPrinted>
  <dcterms:created xsi:type="dcterms:W3CDTF">2002-12-20T15:22:07Z</dcterms:created>
  <dcterms:modified xsi:type="dcterms:W3CDTF">2021-04-30T10:35:26Z</dcterms:modified>
</cp:coreProperties>
</file>